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Matkapäiväkirja" sheetId="1" state="visible" r:id="rId1"/>
    <sheet name="Lisäominaisuudet" sheetId="2" state="visible" r:id="rId2"/>
    <sheet name="Tositteet" sheetId="3" state="visible" r:id="rId3"/>
  </sheets>
  <definedNames/>
  <calcPr calcId="124519" fullCalcOnLoad="1"/>
</workbook>
</file>

<file path=xl/styles.xml><?xml version="1.0" encoding="utf-8"?>
<styleSheet xmlns="http://schemas.openxmlformats.org/spreadsheetml/2006/main">
  <numFmts count="1">
    <numFmt numFmtId="164" formatCode="DD.MM.YYYY"/>
  </numFmts>
  <fonts count="8">
    <font>
      <name val="Calibri"/>
      <family val="2"/>
      <color theme="1"/>
      <sz val="11"/>
      <scheme val="minor"/>
    </font>
    <font>
      <name val="Calibri"/>
      <b val="1"/>
      <color rgb="001F2A37"/>
      <sz val="18"/>
    </font>
    <font>
      <name val="Calibri"/>
      <color rgb="006B7280"/>
      <sz val="10"/>
    </font>
    <font>
      <name val="Calibri"/>
      <b val="1"/>
      <color rgb="001F2A37"/>
      <sz val="11"/>
    </font>
    <font>
      <name val="Calibri"/>
      <color rgb="001F2A37"/>
      <sz val="11"/>
    </font>
    <font>
      <name val="Calibri"/>
      <color rgb="006B7280"/>
      <sz val="9"/>
    </font>
    <font>
      <name val="Calibri"/>
      <b val="1"/>
      <color rgb="000E5A4A"/>
      <sz val="12"/>
    </font>
    <font>
      <name val="Calibri"/>
      <b val="1"/>
      <color rgb="000E5A4A"/>
      <sz val="16"/>
    </font>
  </fonts>
  <fills count="4">
    <fill>
      <patternFill/>
    </fill>
    <fill>
      <patternFill patternType="gray125"/>
    </fill>
    <fill>
      <patternFill patternType="solid">
        <fgColor rgb="00F4F6F5"/>
      </patternFill>
    </fill>
    <fill>
      <patternFill patternType="solid">
        <fgColor rgb="00FBF3E2"/>
      </patternFill>
    </fill>
  </fills>
  <borders count="3">
    <border>
      <left/>
      <right/>
      <top/>
      <bottom/>
      <diagonal/>
    </border>
    <border>
      <left style="thin">
        <color rgb="00D7DBE0"/>
      </left>
      <right style="thin">
        <color rgb="00D7DBE0"/>
      </right>
      <top style="thin">
        <color rgb="00D7DBE0"/>
      </top>
      <bottom style="thin">
        <color rgb="00D7DBE0"/>
      </bottom>
    </border>
    <border>
      <bottom style="thin">
        <color rgb="00D7DBE0"/>
      </bottom>
    </border>
  </borders>
  <cellStyleXfs count="1">
    <xf numFmtId="0" fontId="0" fillId="0" borderId="0"/>
  </cellStyleXfs>
  <cellXfs count="22">
    <xf numFmtId="0" fontId="0" fillId="0" borderId="0" pivotButton="0" quotePrefix="0" xfId="0"/>
    <xf numFmtId="0" fontId="1" fillId="0" borderId="0" pivotButton="0" quotePrefix="0" xfId="0"/>
    <xf numFmtId="0" fontId="2" fillId="0" borderId="0" applyAlignment="1" pivotButton="0" quotePrefix="0" xfId="0">
      <alignment vertical="top" wrapText="1"/>
    </xf>
    <xf numFmtId="0" fontId="3" fillId="0" borderId="0" pivotButton="0" quotePrefix="0" xfId="0"/>
    <xf numFmtId="0" fontId="4" fillId="0" borderId="1" applyAlignment="1" pivotButton="0" quotePrefix="0" xfId="0">
      <alignment horizontal="center" vertical="center"/>
    </xf>
    <xf numFmtId="0" fontId="5" fillId="0" borderId="0" pivotButton="0" quotePrefix="0" xfId="0"/>
    <xf numFmtId="164" fontId="4" fillId="0" borderId="1" applyAlignment="1" pivotButton="0" quotePrefix="0" xfId="0">
      <alignment horizontal="center" vertical="center"/>
    </xf>
    <xf numFmtId="0" fontId="6" fillId="0" borderId="0" pivotButton="0" quotePrefix="0" xfId="0"/>
    <xf numFmtId="0" fontId="3" fillId="2" borderId="0" pivotButton="0" quotePrefix="0" xfId="0"/>
    <xf numFmtId="0" fontId="0" fillId="2" borderId="0" pivotButton="0" quotePrefix="0" xfId="0"/>
    <xf numFmtId="0" fontId="7" fillId="2" borderId="0" applyAlignment="1" pivotButton="0" quotePrefix="0" xfId="0">
      <alignment horizontal="center" vertical="center"/>
    </xf>
    <xf numFmtId="0" fontId="4" fillId="0" borderId="0" applyAlignment="1" pivotButton="0" quotePrefix="0" xfId="0">
      <alignment vertical="center" wrapText="1"/>
    </xf>
    <xf numFmtId="0" fontId="3" fillId="2" borderId="2" applyAlignment="1" pivotButton="0" quotePrefix="0" xfId="0">
      <alignment vertical="center" wrapText="1"/>
    </xf>
    <xf numFmtId="0" fontId="4" fillId="0" borderId="0" pivotButton="0" quotePrefix="0" xfId="0"/>
    <xf numFmtId="164" fontId="4" fillId="0" borderId="0" pivotButton="0" quotePrefix="0" xfId="0"/>
    <xf numFmtId="1" fontId="4" fillId="0" borderId="0" applyAlignment="1" pivotButton="0" quotePrefix="0" xfId="0">
      <alignment horizontal="center" vertical="center"/>
    </xf>
    <xf numFmtId="0" fontId="5" fillId="3" borderId="0" applyAlignment="1" pivotButton="0" quotePrefix="0" xfId="0">
      <alignment vertical="top" wrapText="1"/>
    </xf>
    <xf numFmtId="0" fontId="4" fillId="3" borderId="0" applyAlignment="1" pivotButton="0" quotePrefix="0" xfId="0">
      <alignment vertical="top" wrapText="1"/>
    </xf>
    <xf numFmtId="0" fontId="7" fillId="0" borderId="0" pivotButton="0" quotePrefix="0" xfId="0"/>
    <xf numFmtId="0" fontId="4" fillId="0" borderId="0" applyAlignment="1" pivotButton="0" quotePrefix="0" xfId="0">
      <alignment vertical="top" wrapText="1"/>
    </xf>
    <xf numFmtId="0" fontId="3" fillId="2" borderId="2" pivotButton="0" quotePrefix="0" xfId="0"/>
    <xf numFmtId="0" fontId="5" fillId="0" borderId="0" applyAlignment="1" pivotButton="0" quotePrefix="0" xfId="0">
      <alignment vertical="top" wrapText="1"/>
    </xf>
  </cellXfs>
  <cellStyles count="1">
    <cellStyle name="Normal" xfId="0" builtinId="0" hidden="0"/>
  </cellStyles>
  <dxfs count="2">
    <dxf>
      <fill>
        <patternFill patternType="solid">
          <fgColor rgb="00FBEDED"/>
        </patternFill>
      </fill>
    </dxf>
    <dxf>
      <fill>
        <patternFill patternType="solid">
          <fgColor rgb="00E7F2E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S262"/>
  <sheetViews>
    <sheetView showGridLines="0" workbookViewId="0">
      <pane ySplit="12" topLeftCell="A13" activePane="bottomLeft" state="frozen"/>
      <selection pane="bottomLeft" activeCell="A1" sqref="A1"/>
    </sheetView>
  </sheetViews>
  <sheetFormatPr baseColWidth="8" defaultRowHeight="15"/>
  <cols>
    <col width="2.6" customWidth="1" min="1" max="1"/>
    <col width="4" customWidth="1" min="2" max="2"/>
    <col width="15" customWidth="1" min="3" max="3"/>
    <col width="15" customWidth="1" min="4" max="4"/>
    <col width="11" customWidth="1" min="5" max="5"/>
    <col width="24" customWidth="1" min="6" max="6"/>
    <col width="14" customWidth="1" min="7" max="7"/>
    <col hidden="1" width="13" customWidth="1" min="9" max="9"/>
    <col hidden="1" width="13" customWidth="1" min="10" max="10"/>
    <col hidden="1" width="13" customWidth="1" min="11" max="11"/>
    <col hidden="1" width="13" customWidth="1" min="12" max="12"/>
    <col hidden="1" width="13" customWidth="1" min="13" max="13"/>
    <col hidden="1" width="13" customWidth="1" min="14" max="14"/>
    <col hidden="1" width="13" customWidth="1" min="15" max="15"/>
    <col hidden="1" width="13" customWidth="1" min="16" max="16"/>
    <col hidden="1" width="13" customWidth="1" min="17" max="17"/>
    <col hidden="1" width="13" customWidth="1" min="18" max="18"/>
    <col hidden="1" width="13" customWidth="1" min="19" max="19"/>
  </cols>
  <sheetData>
    <row r="1" ht="9" customHeight="1"/>
    <row r="2">
      <c r="B2" s="1" t="inlineStr">
        <is>
          <t>CuttingTies — Maastamuuttajan matkapäiväkirja</t>
        </is>
      </c>
    </row>
    <row r="3" ht="84" customHeight="1">
      <c r="B3" s="2" t="inlineStr">
        <is>
          <t>Tarkoitettu Suomen verovelvollisuuden seurantaan maastamuuton jälkeen. Seuraat oleskelua Suomessa, uudessa asuinmaassa ja kolmansissa maissa — kaikki vaikuttavat Suomen verotukseen. Kirjaa vain saapumiset: mihin maahan ja minä päivänä; edellisen maan oleskelu päättyy automaattisesti. Kun matka päättyy, lisää rivi Maa = "Lopetus".</t>
        </is>
      </c>
    </row>
    <row r="4" ht="34" customHeight="1">
      <c r="B4" s="3" t="inlineStr">
        <is>
          <t>Kohdemaa:</t>
        </is>
      </c>
      <c r="D4" s="4" t="inlineStr">
        <is>
          <t>Espanja</t>
        </is>
      </c>
      <c r="E4" s="5" t="inlineStr">
        <is>
          <t>← valitse uusi asuinmaa</t>
        </is>
      </c>
    </row>
    <row r="5" ht="34" customHeight="1">
      <c r="B5" s="3" t="inlineStr">
        <is>
          <t>Muuttopäivä:</t>
        </is>
      </c>
      <c r="D5" s="6" t="n"/>
      <c r="E5" s="5" t="inlineStr">
        <is>
          <t>← milloin koti siirtyi pois Suomesta (kolmen vuoden sääntö)</t>
        </is>
      </c>
    </row>
    <row r="7">
      <c r="B7" s="7">
        <f>("Tilanne tänä vuonna ("&amp;YEAR(TODAY())&amp;") — Suomessa vähän, kohdemaassa paljon")</f>
        <v/>
      </c>
    </row>
    <row r="8" ht="34" customHeight="1">
      <c r="B8" s="8" t="inlineStr">
        <is>
          <t>Suomi-päiviä:</t>
        </is>
      </c>
      <c r="C8" s="9" t="n"/>
      <c r="D8" s="10">
        <f>SUMPRODUCT((Matkapäiväkirja!$C$13:$C$262="Suomi")*Matkapäiväkirja!$O$13:$O$262)</f>
        <v/>
      </c>
      <c r="E8" s="11">
        <f>IF(D8&lt;=Lisäominaisuudet!$C$5,"✓ alle tavoitteen ("&amp;Lisäominaisuudet!$C$5&amp;" pv) — hyvä","⚠ yli tavoitteen ("&amp;Lisäominaisuudet!$C$5&amp;" pv) — pyri selvästi alle 183")</f>
        <v/>
      </c>
    </row>
    <row r="9" ht="34" customHeight="1">
      <c r="B9" s="8" t="inlineStr">
        <is>
          <t>Kohdemaa-päiviä:</t>
        </is>
      </c>
      <c r="C9" s="9" t="n"/>
      <c r="D9" s="10">
        <f>SUMPRODUCT((Matkapäiväkirja!$C$13:$C$262=Matkapäiväkirja!$D$4)*Matkapäiväkirja!$O$13:$O$262)</f>
        <v/>
      </c>
      <c r="E9" s="11">
        <f>IF(D9&gt;Lisäominaisuudet!$C$6,"✓ yli "&amp;Lisäominaisuudet!$C$6&amp;" pv — asuminen vahvistuu","tavoite reilusti yli "&amp;Lisäominaisuudet!$C$6&amp;" pv — kerää lisää päiviä")</f>
        <v/>
      </c>
    </row>
    <row r="10" ht="34" customHeight="1">
      <c r="B10" s="8" t="inlineStr">
        <is>
          <t>Muut maat -päiviä:</t>
        </is>
      </c>
      <c r="C10" s="9" t="n"/>
      <c r="D10" s="10">
        <f>SUMPRODUCT((Matkapäiväkirja!$C$13:$C$262&lt;&gt;"")*(Matkapäiväkirja!$C$13:$C$262&lt;&gt;"Suomi")*(Matkapäiväkirja!$C$13:$C$262&lt;&gt;"Lopetus")*(Matkapäiväkirja!$C$13:$C$262&lt;&gt;Matkapäiväkirja!$D$4)*Matkapäiväkirja!$O$13:$O$262)</f>
        <v/>
      </c>
      <c r="E10" s="5" t="inlineStr">
        <is>
          <t>kolmannet maat — vaikuttavat Suomen verotukseen</t>
        </is>
      </c>
    </row>
    <row r="12" ht="30" customHeight="1">
      <c r="B12" s="12" t="inlineStr">
        <is>
          <t>#</t>
        </is>
      </c>
      <c r="C12" s="12" t="inlineStr">
        <is>
          <t>Maa</t>
        </is>
      </c>
      <c r="D12" s="12" t="inlineStr">
        <is>
          <t>Saapumis-
päivä</t>
        </is>
      </c>
      <c r="E12" s="12" t="inlineStr">
        <is>
          <t>Kesto pv
(auto)</t>
        </is>
      </c>
      <c r="F12" s="12" t="inlineStr">
        <is>
          <t>Tarkoitus
(valinnainen)</t>
        </is>
      </c>
      <c r="G12" s="12" t="inlineStr">
        <is>
          <t>Tosite
(nro/linkki)</t>
        </is>
      </c>
      <c r="I12" s="5" t="inlineStr">
        <is>
          <t>nextDate</t>
        </is>
      </c>
      <c r="J12" s="5" t="inlineStr">
        <is>
          <t>endincl</t>
        </is>
      </c>
      <c r="K12" s="5" t="n">
        <v>0</v>
      </c>
      <c r="L12" s="5" t="n">
        <v>0</v>
      </c>
      <c r="M12" s="5" t="inlineStr">
        <is>
          <t>contElapsed</t>
        </is>
      </c>
      <c r="N12" s="5" t="inlineStr">
        <is>
          <t>daysPrevY</t>
        </is>
      </c>
      <c r="O12" s="5" t="inlineStr">
        <is>
          <t>daysCurY</t>
        </is>
      </c>
      <c r="P12" s="5" t="inlineStr">
        <is>
          <t>daysNextY</t>
        </is>
      </c>
      <c r="Q12" s="5" t="inlineStr">
        <is>
          <t>daysLast12m</t>
        </is>
      </c>
      <c r="R12" s="5" t="inlineStr">
        <is>
          <t>daysLast182</t>
        </is>
      </c>
      <c r="S12" s="5" t="inlineStr">
        <is>
          <t>daysAssign</t>
        </is>
      </c>
    </row>
    <row r="13">
      <c r="B13" s="13">
        <f>IF($D13="","",ROW()-12)</f>
        <v/>
      </c>
      <c r="C13" s="13" t="n"/>
      <c r="D13" s="14" t="n"/>
      <c r="E13" s="15">
        <f>IF($J13="","",$J13-$D13+1)</f>
        <v/>
      </c>
      <c r="F13" s="13" t="n"/>
      <c r="G13" s="13" t="n"/>
      <c r="I13">
        <f>IFERROR(INDEX($D$13:$D$262,MATCH(TRUE(),INDEX(($D$13:$D$262&lt;&gt;"")*(ROW($D$13:$D$262)&gt;ROW($D13)),0),0)),"")</f>
        <v/>
      </c>
      <c r="J13">
        <f>IF(OR($C13="",$C13="Lopetus",$D13=""),"",IF($I13="",TODAY(),IF($I13=$D13,$D13,$I13-1)))</f>
        <v/>
      </c>
      <c r="K13">
        <f>IF(OR($C13="",$D13=""),$K12,IF($C13="Lopetus",$K12,IF($C13="Suomi",0,$K12+$E13)))</f>
        <v/>
      </c>
      <c r="L13">
        <f>IF(OR($C13="",$D13=""),$L12,IF($C13="Lopetus",$L12,IF($C13="Suomi",IF(AND($L12&gt;0,$K12&lt;=60),$L12,$D13),IF(AND($L12&gt;0,$K13&lt;=60),$L12,0))))</f>
        <v/>
      </c>
      <c r="M13">
        <f>IF(AND($C13="Suomi",$D13&lt;&gt;"",$L13&gt;0),$J13-$L13+1,"")</f>
        <v/>
      </c>
      <c r="N13">
        <f>IF(OR($C13="",$C13="Lopetus",$D13=""),0,MAX(0,MIN($J13,DATE(YEAR(TODAY())-1,12,31))-MAX($D13,DATE(YEAR(TODAY())-1,1,1))+1))</f>
        <v/>
      </c>
      <c r="O13">
        <f>IF(OR($C13="",$C13="Lopetus",$D13=""),0,MAX(0,MIN($J13,DATE(YEAR(TODAY()),12,31))-MAX($D13,DATE(YEAR(TODAY()),1,1))+1))</f>
        <v/>
      </c>
      <c r="P13">
        <f>IF(OR($C13="",$C13="Lopetus",$D13=""),0,MAX(0,MIN($J13,DATE(YEAR(TODAY())+1,12,31))-MAX($D13,DATE(YEAR(TODAY())+1,1,1))+1))</f>
        <v/>
      </c>
      <c r="Q13">
        <f>IF(OR($C13="",$C13="Lopetus",$D13=""),0,MAX(0,MIN($J13,TODAY())-MAX($D13,TODAY()-364)+1))</f>
        <v/>
      </c>
      <c r="R13">
        <f>IF(OR($C13="",$C13="Lopetus",$D13=""),0,MAX(0,MIN($J13,TODAY())-MAX($D13,TODAY()-181)+1))</f>
        <v/>
      </c>
      <c r="S13">
        <f>IF(OR($C13="",$C13="Lopetus",$D13="",Lisäominaisuudet!$C$51=""),0,MAX(0,MIN($J13,TODAY())-MAX($D13,Lisäominaisuudet!$C$51)+1))</f>
        <v/>
      </c>
    </row>
    <row r="14">
      <c r="B14" s="13">
        <f>IF($D14="","",ROW()-12)</f>
        <v/>
      </c>
      <c r="C14" s="13" t="n"/>
      <c r="D14" s="14" t="n"/>
      <c r="E14" s="15">
        <f>IF($J14="","",$J14-$D14+1)</f>
        <v/>
      </c>
      <c r="F14" s="13" t="n"/>
      <c r="G14" s="13" t="n"/>
      <c r="I14">
        <f>IFERROR(INDEX($D$13:$D$262,MATCH(TRUE(),INDEX(($D$13:$D$262&lt;&gt;"")*(ROW($D$13:$D$262)&gt;ROW($D14)),0),0)),"")</f>
        <v/>
      </c>
      <c r="J14">
        <f>IF(OR($C14="",$C14="Lopetus",$D14=""),"",IF($I14="",TODAY(),IF($I14=$D14,$D14,$I14-1)))</f>
        <v/>
      </c>
      <c r="K14">
        <f>IF(OR($C14="",$D14=""),$K13,IF($C14="Lopetus",$K13,IF($C14="Suomi",0,$K13+$E14)))</f>
        <v/>
      </c>
      <c r="L14">
        <f>IF(OR($C14="",$D14=""),$L13,IF($C14="Lopetus",$L13,IF($C14="Suomi",IF(AND($L13&gt;0,$K13&lt;=60),$L13,$D14),IF(AND($L13&gt;0,$K14&lt;=60),$L13,0))))</f>
        <v/>
      </c>
      <c r="M14">
        <f>IF(AND($C14="Suomi",$D14&lt;&gt;"",$L14&gt;0),$J14-$L14+1,"")</f>
        <v/>
      </c>
      <c r="N14">
        <f>IF(OR($C14="",$C14="Lopetus",$D14=""),0,MAX(0,MIN($J14,DATE(YEAR(TODAY())-1,12,31))-MAX($D14,DATE(YEAR(TODAY())-1,1,1))+1))</f>
        <v/>
      </c>
      <c r="O14">
        <f>IF(OR($C14="",$C14="Lopetus",$D14=""),0,MAX(0,MIN($J14,DATE(YEAR(TODAY()),12,31))-MAX($D14,DATE(YEAR(TODAY()),1,1))+1))</f>
        <v/>
      </c>
      <c r="P14">
        <f>IF(OR($C14="",$C14="Lopetus",$D14=""),0,MAX(0,MIN($J14,DATE(YEAR(TODAY())+1,12,31))-MAX($D14,DATE(YEAR(TODAY())+1,1,1))+1))</f>
        <v/>
      </c>
      <c r="Q14">
        <f>IF(OR($C14="",$C14="Lopetus",$D14=""),0,MAX(0,MIN($J14,TODAY())-MAX($D14,TODAY()-364)+1))</f>
        <v/>
      </c>
      <c r="R14">
        <f>IF(OR($C14="",$C14="Lopetus",$D14=""),0,MAX(0,MIN($J14,TODAY())-MAX($D14,TODAY()-181)+1))</f>
        <v/>
      </c>
      <c r="S14">
        <f>IF(OR($C14="",$C14="Lopetus",$D14="",Lisäominaisuudet!$C$51=""),0,MAX(0,MIN($J14,TODAY())-MAX($D14,Lisäominaisuudet!$C$51)+1))</f>
        <v/>
      </c>
    </row>
    <row r="15">
      <c r="B15" s="13">
        <f>IF($D15="","",ROW()-12)</f>
        <v/>
      </c>
      <c r="C15" s="13" t="n"/>
      <c r="D15" s="14" t="n"/>
      <c r="E15" s="15">
        <f>IF($J15="","",$J15-$D15+1)</f>
        <v/>
      </c>
      <c r="F15" s="13" t="n"/>
      <c r="G15" s="13" t="n"/>
      <c r="I15">
        <f>IFERROR(INDEX($D$13:$D$262,MATCH(TRUE(),INDEX(($D$13:$D$262&lt;&gt;"")*(ROW($D$13:$D$262)&gt;ROW($D15)),0),0)),"")</f>
        <v/>
      </c>
      <c r="J15">
        <f>IF(OR($C15="",$C15="Lopetus",$D15=""),"",IF($I15="",TODAY(),IF($I15=$D15,$D15,$I15-1)))</f>
        <v/>
      </c>
      <c r="K15">
        <f>IF(OR($C15="",$D15=""),$K14,IF($C15="Lopetus",$K14,IF($C15="Suomi",0,$K14+$E15)))</f>
        <v/>
      </c>
      <c r="L15">
        <f>IF(OR($C15="",$D15=""),$L14,IF($C15="Lopetus",$L14,IF($C15="Suomi",IF(AND($L14&gt;0,$K14&lt;=60),$L14,$D15),IF(AND($L14&gt;0,$K15&lt;=60),$L14,0))))</f>
        <v/>
      </c>
      <c r="M15">
        <f>IF(AND($C15="Suomi",$D15&lt;&gt;"",$L15&gt;0),$J15-$L15+1,"")</f>
        <v/>
      </c>
      <c r="N15">
        <f>IF(OR($C15="",$C15="Lopetus",$D15=""),0,MAX(0,MIN($J15,DATE(YEAR(TODAY())-1,12,31))-MAX($D15,DATE(YEAR(TODAY())-1,1,1))+1))</f>
        <v/>
      </c>
      <c r="O15">
        <f>IF(OR($C15="",$C15="Lopetus",$D15=""),0,MAX(0,MIN($J15,DATE(YEAR(TODAY()),12,31))-MAX($D15,DATE(YEAR(TODAY()),1,1))+1))</f>
        <v/>
      </c>
      <c r="P15">
        <f>IF(OR($C15="",$C15="Lopetus",$D15=""),0,MAX(0,MIN($J15,DATE(YEAR(TODAY())+1,12,31))-MAX($D15,DATE(YEAR(TODAY())+1,1,1))+1))</f>
        <v/>
      </c>
      <c r="Q15">
        <f>IF(OR($C15="",$C15="Lopetus",$D15=""),0,MAX(0,MIN($J15,TODAY())-MAX($D15,TODAY()-364)+1))</f>
        <v/>
      </c>
      <c r="R15">
        <f>IF(OR($C15="",$C15="Lopetus",$D15=""),0,MAX(0,MIN($J15,TODAY())-MAX($D15,TODAY()-181)+1))</f>
        <v/>
      </c>
      <c r="S15">
        <f>IF(OR($C15="",$C15="Lopetus",$D15="",Lisäominaisuudet!$C$51=""),0,MAX(0,MIN($J15,TODAY())-MAX($D15,Lisäominaisuudet!$C$51)+1))</f>
        <v/>
      </c>
    </row>
    <row r="16">
      <c r="B16" s="13">
        <f>IF($D16="","",ROW()-12)</f>
        <v/>
      </c>
      <c r="C16" s="13" t="n"/>
      <c r="D16" s="14" t="n"/>
      <c r="E16" s="15">
        <f>IF($J16="","",$J16-$D16+1)</f>
        <v/>
      </c>
      <c r="F16" s="13" t="n"/>
      <c r="G16" s="13" t="n"/>
      <c r="I16">
        <f>IFERROR(INDEX($D$13:$D$262,MATCH(TRUE(),INDEX(($D$13:$D$262&lt;&gt;"")*(ROW($D$13:$D$262)&gt;ROW($D16)),0),0)),"")</f>
        <v/>
      </c>
      <c r="J16">
        <f>IF(OR($C16="",$C16="Lopetus",$D16=""),"",IF($I16="",TODAY(),IF($I16=$D16,$D16,$I16-1)))</f>
        <v/>
      </c>
      <c r="K16">
        <f>IF(OR($C16="",$D16=""),$K15,IF($C16="Lopetus",$K15,IF($C16="Suomi",0,$K15+$E16)))</f>
        <v/>
      </c>
      <c r="L16">
        <f>IF(OR($C16="",$D16=""),$L15,IF($C16="Lopetus",$L15,IF($C16="Suomi",IF(AND($L15&gt;0,$K15&lt;=60),$L15,$D16),IF(AND($L15&gt;0,$K16&lt;=60),$L15,0))))</f>
        <v/>
      </c>
      <c r="M16">
        <f>IF(AND($C16="Suomi",$D16&lt;&gt;"",$L16&gt;0),$J16-$L16+1,"")</f>
        <v/>
      </c>
      <c r="N16">
        <f>IF(OR($C16="",$C16="Lopetus",$D16=""),0,MAX(0,MIN($J16,DATE(YEAR(TODAY())-1,12,31))-MAX($D16,DATE(YEAR(TODAY())-1,1,1))+1))</f>
        <v/>
      </c>
      <c r="O16">
        <f>IF(OR($C16="",$C16="Lopetus",$D16=""),0,MAX(0,MIN($J16,DATE(YEAR(TODAY()),12,31))-MAX($D16,DATE(YEAR(TODAY()),1,1))+1))</f>
        <v/>
      </c>
      <c r="P16">
        <f>IF(OR($C16="",$C16="Lopetus",$D16=""),0,MAX(0,MIN($J16,DATE(YEAR(TODAY())+1,12,31))-MAX($D16,DATE(YEAR(TODAY())+1,1,1))+1))</f>
        <v/>
      </c>
      <c r="Q16">
        <f>IF(OR($C16="",$C16="Lopetus",$D16=""),0,MAX(0,MIN($J16,TODAY())-MAX($D16,TODAY()-364)+1))</f>
        <v/>
      </c>
      <c r="R16">
        <f>IF(OR($C16="",$C16="Lopetus",$D16=""),0,MAX(0,MIN($J16,TODAY())-MAX($D16,TODAY()-181)+1))</f>
        <v/>
      </c>
      <c r="S16">
        <f>IF(OR($C16="",$C16="Lopetus",$D16="",Lisäominaisuudet!$C$51=""),0,MAX(0,MIN($J16,TODAY())-MAX($D16,Lisäominaisuudet!$C$51)+1))</f>
        <v/>
      </c>
    </row>
    <row r="17">
      <c r="B17" s="13">
        <f>IF($D17="","",ROW()-12)</f>
        <v/>
      </c>
      <c r="C17" s="13" t="n"/>
      <c r="D17" s="14" t="n"/>
      <c r="E17" s="15">
        <f>IF($J17="","",$J17-$D17+1)</f>
        <v/>
      </c>
      <c r="F17" s="13" t="n"/>
      <c r="G17" s="13" t="n"/>
      <c r="I17">
        <f>IFERROR(INDEX($D$13:$D$262,MATCH(TRUE(),INDEX(($D$13:$D$262&lt;&gt;"")*(ROW($D$13:$D$262)&gt;ROW($D17)),0),0)),"")</f>
        <v/>
      </c>
      <c r="J17">
        <f>IF(OR($C17="",$C17="Lopetus",$D17=""),"",IF($I17="",TODAY(),IF($I17=$D17,$D17,$I17-1)))</f>
        <v/>
      </c>
      <c r="K17">
        <f>IF(OR($C17="",$D17=""),$K16,IF($C17="Lopetus",$K16,IF($C17="Suomi",0,$K16+$E17)))</f>
        <v/>
      </c>
      <c r="L17">
        <f>IF(OR($C17="",$D17=""),$L16,IF($C17="Lopetus",$L16,IF($C17="Suomi",IF(AND($L16&gt;0,$K16&lt;=60),$L16,$D17),IF(AND($L16&gt;0,$K17&lt;=60),$L16,0))))</f>
        <v/>
      </c>
      <c r="M17">
        <f>IF(AND($C17="Suomi",$D17&lt;&gt;"",$L17&gt;0),$J17-$L17+1,"")</f>
        <v/>
      </c>
      <c r="N17">
        <f>IF(OR($C17="",$C17="Lopetus",$D17=""),0,MAX(0,MIN($J17,DATE(YEAR(TODAY())-1,12,31))-MAX($D17,DATE(YEAR(TODAY())-1,1,1))+1))</f>
        <v/>
      </c>
      <c r="O17">
        <f>IF(OR($C17="",$C17="Lopetus",$D17=""),0,MAX(0,MIN($J17,DATE(YEAR(TODAY()),12,31))-MAX($D17,DATE(YEAR(TODAY()),1,1))+1))</f>
        <v/>
      </c>
      <c r="P17">
        <f>IF(OR($C17="",$C17="Lopetus",$D17=""),0,MAX(0,MIN($J17,DATE(YEAR(TODAY())+1,12,31))-MAX($D17,DATE(YEAR(TODAY())+1,1,1))+1))</f>
        <v/>
      </c>
      <c r="Q17">
        <f>IF(OR($C17="",$C17="Lopetus",$D17=""),0,MAX(0,MIN($J17,TODAY())-MAX($D17,TODAY()-364)+1))</f>
        <v/>
      </c>
      <c r="R17">
        <f>IF(OR($C17="",$C17="Lopetus",$D17=""),0,MAX(0,MIN($J17,TODAY())-MAX($D17,TODAY()-181)+1))</f>
        <v/>
      </c>
      <c r="S17">
        <f>IF(OR($C17="",$C17="Lopetus",$D17="",Lisäominaisuudet!$C$51=""),0,MAX(0,MIN($J17,TODAY())-MAX($D17,Lisäominaisuudet!$C$51)+1))</f>
        <v/>
      </c>
    </row>
    <row r="18">
      <c r="B18" s="13">
        <f>IF($D18="","",ROW()-12)</f>
        <v/>
      </c>
      <c r="C18" s="13" t="n"/>
      <c r="D18" s="14" t="n"/>
      <c r="E18" s="15">
        <f>IF($J18="","",$J18-$D18+1)</f>
        <v/>
      </c>
      <c r="F18" s="13" t="n"/>
      <c r="G18" s="13" t="n"/>
      <c r="I18">
        <f>IFERROR(INDEX($D$13:$D$262,MATCH(TRUE(),INDEX(($D$13:$D$262&lt;&gt;"")*(ROW($D$13:$D$262)&gt;ROW($D18)),0),0)),"")</f>
        <v/>
      </c>
      <c r="J18">
        <f>IF(OR($C18="",$C18="Lopetus",$D18=""),"",IF($I18="",TODAY(),IF($I18=$D18,$D18,$I18-1)))</f>
        <v/>
      </c>
      <c r="K18">
        <f>IF(OR($C18="",$D18=""),$K17,IF($C18="Lopetus",$K17,IF($C18="Suomi",0,$K17+$E18)))</f>
        <v/>
      </c>
      <c r="L18">
        <f>IF(OR($C18="",$D18=""),$L17,IF($C18="Lopetus",$L17,IF($C18="Suomi",IF(AND($L17&gt;0,$K17&lt;=60),$L17,$D18),IF(AND($L17&gt;0,$K18&lt;=60),$L17,0))))</f>
        <v/>
      </c>
      <c r="M18">
        <f>IF(AND($C18="Suomi",$D18&lt;&gt;"",$L18&gt;0),$J18-$L18+1,"")</f>
        <v/>
      </c>
      <c r="N18">
        <f>IF(OR($C18="",$C18="Lopetus",$D18=""),0,MAX(0,MIN($J18,DATE(YEAR(TODAY())-1,12,31))-MAX($D18,DATE(YEAR(TODAY())-1,1,1))+1))</f>
        <v/>
      </c>
      <c r="O18">
        <f>IF(OR($C18="",$C18="Lopetus",$D18=""),0,MAX(0,MIN($J18,DATE(YEAR(TODAY()),12,31))-MAX($D18,DATE(YEAR(TODAY()),1,1))+1))</f>
        <v/>
      </c>
      <c r="P18">
        <f>IF(OR($C18="",$C18="Lopetus",$D18=""),0,MAX(0,MIN($J18,DATE(YEAR(TODAY())+1,12,31))-MAX($D18,DATE(YEAR(TODAY())+1,1,1))+1))</f>
        <v/>
      </c>
      <c r="Q18">
        <f>IF(OR($C18="",$C18="Lopetus",$D18=""),0,MAX(0,MIN($J18,TODAY())-MAX($D18,TODAY()-364)+1))</f>
        <v/>
      </c>
      <c r="R18">
        <f>IF(OR($C18="",$C18="Lopetus",$D18=""),0,MAX(0,MIN($J18,TODAY())-MAX($D18,TODAY()-181)+1))</f>
        <v/>
      </c>
      <c r="S18">
        <f>IF(OR($C18="",$C18="Lopetus",$D18="",Lisäominaisuudet!$C$51=""),0,MAX(0,MIN($J18,TODAY())-MAX($D18,Lisäominaisuudet!$C$51)+1))</f>
        <v/>
      </c>
    </row>
    <row r="19">
      <c r="B19" s="13">
        <f>IF($D19="","",ROW()-12)</f>
        <v/>
      </c>
      <c r="C19" s="13" t="n"/>
      <c r="D19" s="14" t="n"/>
      <c r="E19" s="15">
        <f>IF($J19="","",$J19-$D19+1)</f>
        <v/>
      </c>
      <c r="F19" s="13" t="n"/>
      <c r="G19" s="13" t="n"/>
      <c r="I19">
        <f>IFERROR(INDEX($D$13:$D$262,MATCH(TRUE(),INDEX(($D$13:$D$262&lt;&gt;"")*(ROW($D$13:$D$262)&gt;ROW($D19)),0),0)),"")</f>
        <v/>
      </c>
      <c r="J19">
        <f>IF(OR($C19="",$C19="Lopetus",$D19=""),"",IF($I19="",TODAY(),IF($I19=$D19,$D19,$I19-1)))</f>
        <v/>
      </c>
      <c r="K19">
        <f>IF(OR($C19="",$D19=""),$K18,IF($C19="Lopetus",$K18,IF($C19="Suomi",0,$K18+$E19)))</f>
        <v/>
      </c>
      <c r="L19">
        <f>IF(OR($C19="",$D19=""),$L18,IF($C19="Lopetus",$L18,IF($C19="Suomi",IF(AND($L18&gt;0,$K18&lt;=60),$L18,$D19),IF(AND($L18&gt;0,$K19&lt;=60),$L18,0))))</f>
        <v/>
      </c>
      <c r="M19">
        <f>IF(AND($C19="Suomi",$D19&lt;&gt;"",$L19&gt;0),$J19-$L19+1,"")</f>
        <v/>
      </c>
      <c r="N19">
        <f>IF(OR($C19="",$C19="Lopetus",$D19=""),0,MAX(0,MIN($J19,DATE(YEAR(TODAY())-1,12,31))-MAX($D19,DATE(YEAR(TODAY())-1,1,1))+1))</f>
        <v/>
      </c>
      <c r="O19">
        <f>IF(OR($C19="",$C19="Lopetus",$D19=""),0,MAX(0,MIN($J19,DATE(YEAR(TODAY()),12,31))-MAX($D19,DATE(YEAR(TODAY()),1,1))+1))</f>
        <v/>
      </c>
      <c r="P19">
        <f>IF(OR($C19="",$C19="Lopetus",$D19=""),0,MAX(0,MIN($J19,DATE(YEAR(TODAY())+1,12,31))-MAX($D19,DATE(YEAR(TODAY())+1,1,1))+1))</f>
        <v/>
      </c>
      <c r="Q19">
        <f>IF(OR($C19="",$C19="Lopetus",$D19=""),0,MAX(0,MIN($J19,TODAY())-MAX($D19,TODAY()-364)+1))</f>
        <v/>
      </c>
      <c r="R19">
        <f>IF(OR($C19="",$C19="Lopetus",$D19=""),0,MAX(0,MIN($J19,TODAY())-MAX($D19,TODAY()-181)+1))</f>
        <v/>
      </c>
      <c r="S19">
        <f>IF(OR($C19="",$C19="Lopetus",$D19="",Lisäominaisuudet!$C$51=""),0,MAX(0,MIN($J19,TODAY())-MAX($D19,Lisäominaisuudet!$C$51)+1))</f>
        <v/>
      </c>
    </row>
    <row r="20">
      <c r="B20" s="13">
        <f>IF($D20="","",ROW()-12)</f>
        <v/>
      </c>
      <c r="C20" s="13" t="n"/>
      <c r="D20" s="14" t="n"/>
      <c r="E20" s="15">
        <f>IF($J20="","",$J20-$D20+1)</f>
        <v/>
      </c>
      <c r="F20" s="13" t="n"/>
      <c r="G20" s="13" t="n"/>
      <c r="I20">
        <f>IFERROR(INDEX($D$13:$D$262,MATCH(TRUE(),INDEX(($D$13:$D$262&lt;&gt;"")*(ROW($D$13:$D$262)&gt;ROW($D20)),0),0)),"")</f>
        <v/>
      </c>
      <c r="J20">
        <f>IF(OR($C20="",$C20="Lopetus",$D20=""),"",IF($I20="",TODAY(),IF($I20=$D20,$D20,$I20-1)))</f>
        <v/>
      </c>
      <c r="K20">
        <f>IF(OR($C20="",$D20=""),$K19,IF($C20="Lopetus",$K19,IF($C20="Suomi",0,$K19+$E20)))</f>
        <v/>
      </c>
      <c r="L20">
        <f>IF(OR($C20="",$D20=""),$L19,IF($C20="Lopetus",$L19,IF($C20="Suomi",IF(AND($L19&gt;0,$K19&lt;=60),$L19,$D20),IF(AND($L19&gt;0,$K20&lt;=60),$L19,0))))</f>
        <v/>
      </c>
      <c r="M20">
        <f>IF(AND($C20="Suomi",$D20&lt;&gt;"",$L20&gt;0),$J20-$L20+1,"")</f>
        <v/>
      </c>
      <c r="N20">
        <f>IF(OR($C20="",$C20="Lopetus",$D20=""),0,MAX(0,MIN($J20,DATE(YEAR(TODAY())-1,12,31))-MAX($D20,DATE(YEAR(TODAY())-1,1,1))+1))</f>
        <v/>
      </c>
      <c r="O20">
        <f>IF(OR($C20="",$C20="Lopetus",$D20=""),0,MAX(0,MIN($J20,DATE(YEAR(TODAY()),12,31))-MAX($D20,DATE(YEAR(TODAY()),1,1))+1))</f>
        <v/>
      </c>
      <c r="P20">
        <f>IF(OR($C20="",$C20="Lopetus",$D20=""),0,MAX(0,MIN($J20,DATE(YEAR(TODAY())+1,12,31))-MAX($D20,DATE(YEAR(TODAY())+1,1,1))+1))</f>
        <v/>
      </c>
      <c r="Q20">
        <f>IF(OR($C20="",$C20="Lopetus",$D20=""),0,MAX(0,MIN($J20,TODAY())-MAX($D20,TODAY()-364)+1))</f>
        <v/>
      </c>
      <c r="R20">
        <f>IF(OR($C20="",$C20="Lopetus",$D20=""),0,MAX(0,MIN($J20,TODAY())-MAX($D20,TODAY()-181)+1))</f>
        <v/>
      </c>
      <c r="S20">
        <f>IF(OR($C20="",$C20="Lopetus",$D20="",Lisäominaisuudet!$C$51=""),0,MAX(0,MIN($J20,TODAY())-MAX($D20,Lisäominaisuudet!$C$51)+1))</f>
        <v/>
      </c>
    </row>
    <row r="21">
      <c r="B21" s="13">
        <f>IF($D21="","",ROW()-12)</f>
        <v/>
      </c>
      <c r="C21" s="13" t="n"/>
      <c r="D21" s="14" t="n"/>
      <c r="E21" s="15">
        <f>IF($J21="","",$J21-$D21+1)</f>
        <v/>
      </c>
      <c r="F21" s="13" t="n"/>
      <c r="G21" s="13" t="n"/>
      <c r="I21">
        <f>IFERROR(INDEX($D$13:$D$262,MATCH(TRUE(),INDEX(($D$13:$D$262&lt;&gt;"")*(ROW($D$13:$D$262)&gt;ROW($D21)),0),0)),"")</f>
        <v/>
      </c>
      <c r="J21">
        <f>IF(OR($C21="",$C21="Lopetus",$D21=""),"",IF($I21="",TODAY(),IF($I21=$D21,$D21,$I21-1)))</f>
        <v/>
      </c>
      <c r="K21">
        <f>IF(OR($C21="",$D21=""),$K20,IF($C21="Lopetus",$K20,IF($C21="Suomi",0,$K20+$E21)))</f>
        <v/>
      </c>
      <c r="L21">
        <f>IF(OR($C21="",$D21=""),$L20,IF($C21="Lopetus",$L20,IF($C21="Suomi",IF(AND($L20&gt;0,$K20&lt;=60),$L20,$D21),IF(AND($L20&gt;0,$K21&lt;=60),$L20,0))))</f>
        <v/>
      </c>
      <c r="M21">
        <f>IF(AND($C21="Suomi",$D21&lt;&gt;"",$L21&gt;0),$J21-$L21+1,"")</f>
        <v/>
      </c>
      <c r="N21">
        <f>IF(OR($C21="",$C21="Lopetus",$D21=""),0,MAX(0,MIN($J21,DATE(YEAR(TODAY())-1,12,31))-MAX($D21,DATE(YEAR(TODAY())-1,1,1))+1))</f>
        <v/>
      </c>
      <c r="O21">
        <f>IF(OR($C21="",$C21="Lopetus",$D21=""),0,MAX(0,MIN($J21,DATE(YEAR(TODAY()),12,31))-MAX($D21,DATE(YEAR(TODAY()),1,1))+1))</f>
        <v/>
      </c>
      <c r="P21">
        <f>IF(OR($C21="",$C21="Lopetus",$D21=""),0,MAX(0,MIN($J21,DATE(YEAR(TODAY())+1,12,31))-MAX($D21,DATE(YEAR(TODAY())+1,1,1))+1))</f>
        <v/>
      </c>
      <c r="Q21">
        <f>IF(OR($C21="",$C21="Lopetus",$D21=""),0,MAX(0,MIN($J21,TODAY())-MAX($D21,TODAY()-364)+1))</f>
        <v/>
      </c>
      <c r="R21">
        <f>IF(OR($C21="",$C21="Lopetus",$D21=""),0,MAX(0,MIN($J21,TODAY())-MAX($D21,TODAY()-181)+1))</f>
        <v/>
      </c>
      <c r="S21">
        <f>IF(OR($C21="",$C21="Lopetus",$D21="",Lisäominaisuudet!$C$51=""),0,MAX(0,MIN($J21,TODAY())-MAX($D21,Lisäominaisuudet!$C$51)+1))</f>
        <v/>
      </c>
    </row>
    <row r="22">
      <c r="B22" s="13">
        <f>IF($D22="","",ROW()-12)</f>
        <v/>
      </c>
      <c r="C22" s="13" t="n"/>
      <c r="D22" s="14" t="n"/>
      <c r="E22" s="15">
        <f>IF($J22="","",$J22-$D22+1)</f>
        <v/>
      </c>
      <c r="F22" s="13" t="n"/>
      <c r="G22" s="13" t="n"/>
      <c r="I22">
        <f>IFERROR(INDEX($D$13:$D$262,MATCH(TRUE(),INDEX(($D$13:$D$262&lt;&gt;"")*(ROW($D$13:$D$262)&gt;ROW($D22)),0),0)),"")</f>
        <v/>
      </c>
      <c r="J22">
        <f>IF(OR($C22="",$C22="Lopetus",$D22=""),"",IF($I22="",TODAY(),IF($I22=$D22,$D22,$I22-1)))</f>
        <v/>
      </c>
      <c r="K22">
        <f>IF(OR($C22="",$D22=""),$K21,IF($C22="Lopetus",$K21,IF($C22="Suomi",0,$K21+$E22)))</f>
        <v/>
      </c>
      <c r="L22">
        <f>IF(OR($C22="",$D22=""),$L21,IF($C22="Lopetus",$L21,IF($C22="Suomi",IF(AND($L21&gt;0,$K21&lt;=60),$L21,$D22),IF(AND($L21&gt;0,$K22&lt;=60),$L21,0))))</f>
        <v/>
      </c>
      <c r="M22">
        <f>IF(AND($C22="Suomi",$D22&lt;&gt;"",$L22&gt;0),$J22-$L22+1,"")</f>
        <v/>
      </c>
      <c r="N22">
        <f>IF(OR($C22="",$C22="Lopetus",$D22=""),0,MAX(0,MIN($J22,DATE(YEAR(TODAY())-1,12,31))-MAX($D22,DATE(YEAR(TODAY())-1,1,1))+1))</f>
        <v/>
      </c>
      <c r="O22">
        <f>IF(OR($C22="",$C22="Lopetus",$D22=""),0,MAX(0,MIN($J22,DATE(YEAR(TODAY()),12,31))-MAX($D22,DATE(YEAR(TODAY()),1,1))+1))</f>
        <v/>
      </c>
      <c r="P22">
        <f>IF(OR($C22="",$C22="Lopetus",$D22=""),0,MAX(0,MIN($J22,DATE(YEAR(TODAY())+1,12,31))-MAX($D22,DATE(YEAR(TODAY())+1,1,1))+1))</f>
        <v/>
      </c>
      <c r="Q22">
        <f>IF(OR($C22="",$C22="Lopetus",$D22=""),0,MAX(0,MIN($J22,TODAY())-MAX($D22,TODAY()-364)+1))</f>
        <v/>
      </c>
      <c r="R22">
        <f>IF(OR($C22="",$C22="Lopetus",$D22=""),0,MAX(0,MIN($J22,TODAY())-MAX($D22,TODAY()-181)+1))</f>
        <v/>
      </c>
      <c r="S22">
        <f>IF(OR($C22="",$C22="Lopetus",$D22="",Lisäominaisuudet!$C$51=""),0,MAX(0,MIN($J22,TODAY())-MAX($D22,Lisäominaisuudet!$C$51)+1))</f>
        <v/>
      </c>
    </row>
    <row r="23">
      <c r="B23" s="13">
        <f>IF($D23="","",ROW()-12)</f>
        <v/>
      </c>
      <c r="C23" s="13" t="n"/>
      <c r="D23" s="14" t="n"/>
      <c r="E23" s="15">
        <f>IF($J23="","",$J23-$D23+1)</f>
        <v/>
      </c>
      <c r="F23" s="13" t="n"/>
      <c r="G23" s="13" t="n"/>
      <c r="I23">
        <f>IFERROR(INDEX($D$13:$D$262,MATCH(TRUE(),INDEX(($D$13:$D$262&lt;&gt;"")*(ROW($D$13:$D$262)&gt;ROW($D23)),0),0)),"")</f>
        <v/>
      </c>
      <c r="J23">
        <f>IF(OR($C23="",$C23="Lopetus",$D23=""),"",IF($I23="",TODAY(),IF($I23=$D23,$D23,$I23-1)))</f>
        <v/>
      </c>
      <c r="K23">
        <f>IF(OR($C23="",$D23=""),$K22,IF($C23="Lopetus",$K22,IF($C23="Suomi",0,$K22+$E23)))</f>
        <v/>
      </c>
      <c r="L23">
        <f>IF(OR($C23="",$D23=""),$L22,IF($C23="Lopetus",$L22,IF($C23="Suomi",IF(AND($L22&gt;0,$K22&lt;=60),$L22,$D23),IF(AND($L22&gt;0,$K23&lt;=60),$L22,0))))</f>
        <v/>
      </c>
      <c r="M23">
        <f>IF(AND($C23="Suomi",$D23&lt;&gt;"",$L23&gt;0),$J23-$L23+1,"")</f>
        <v/>
      </c>
      <c r="N23">
        <f>IF(OR($C23="",$C23="Lopetus",$D23=""),0,MAX(0,MIN($J23,DATE(YEAR(TODAY())-1,12,31))-MAX($D23,DATE(YEAR(TODAY())-1,1,1))+1))</f>
        <v/>
      </c>
      <c r="O23">
        <f>IF(OR($C23="",$C23="Lopetus",$D23=""),0,MAX(0,MIN($J23,DATE(YEAR(TODAY()),12,31))-MAX($D23,DATE(YEAR(TODAY()),1,1))+1))</f>
        <v/>
      </c>
      <c r="P23">
        <f>IF(OR($C23="",$C23="Lopetus",$D23=""),0,MAX(0,MIN($J23,DATE(YEAR(TODAY())+1,12,31))-MAX($D23,DATE(YEAR(TODAY())+1,1,1))+1))</f>
        <v/>
      </c>
      <c r="Q23">
        <f>IF(OR($C23="",$C23="Lopetus",$D23=""),0,MAX(0,MIN($J23,TODAY())-MAX($D23,TODAY()-364)+1))</f>
        <v/>
      </c>
      <c r="R23">
        <f>IF(OR($C23="",$C23="Lopetus",$D23=""),0,MAX(0,MIN($J23,TODAY())-MAX($D23,TODAY()-181)+1))</f>
        <v/>
      </c>
      <c r="S23">
        <f>IF(OR($C23="",$C23="Lopetus",$D23="",Lisäominaisuudet!$C$51=""),0,MAX(0,MIN($J23,TODAY())-MAX($D23,Lisäominaisuudet!$C$51)+1))</f>
        <v/>
      </c>
    </row>
    <row r="24">
      <c r="B24" s="13">
        <f>IF($D24="","",ROW()-12)</f>
        <v/>
      </c>
      <c r="C24" s="13" t="n"/>
      <c r="D24" s="14" t="n"/>
      <c r="E24" s="15">
        <f>IF($J24="","",$J24-$D24+1)</f>
        <v/>
      </c>
      <c r="F24" s="13" t="n"/>
      <c r="G24" s="13" t="n"/>
      <c r="I24">
        <f>IFERROR(INDEX($D$13:$D$262,MATCH(TRUE(),INDEX(($D$13:$D$262&lt;&gt;"")*(ROW($D$13:$D$262)&gt;ROW($D24)),0),0)),"")</f>
        <v/>
      </c>
      <c r="J24">
        <f>IF(OR($C24="",$C24="Lopetus",$D24=""),"",IF($I24="",TODAY(),IF($I24=$D24,$D24,$I24-1)))</f>
        <v/>
      </c>
      <c r="K24">
        <f>IF(OR($C24="",$D24=""),$K23,IF($C24="Lopetus",$K23,IF($C24="Suomi",0,$K23+$E24)))</f>
        <v/>
      </c>
      <c r="L24">
        <f>IF(OR($C24="",$D24=""),$L23,IF($C24="Lopetus",$L23,IF($C24="Suomi",IF(AND($L23&gt;0,$K23&lt;=60),$L23,$D24),IF(AND($L23&gt;0,$K24&lt;=60),$L23,0))))</f>
        <v/>
      </c>
      <c r="M24">
        <f>IF(AND($C24="Suomi",$D24&lt;&gt;"",$L24&gt;0),$J24-$L24+1,"")</f>
        <v/>
      </c>
      <c r="N24">
        <f>IF(OR($C24="",$C24="Lopetus",$D24=""),0,MAX(0,MIN($J24,DATE(YEAR(TODAY())-1,12,31))-MAX($D24,DATE(YEAR(TODAY())-1,1,1))+1))</f>
        <v/>
      </c>
      <c r="O24">
        <f>IF(OR($C24="",$C24="Lopetus",$D24=""),0,MAX(0,MIN($J24,DATE(YEAR(TODAY()),12,31))-MAX($D24,DATE(YEAR(TODAY()),1,1))+1))</f>
        <v/>
      </c>
      <c r="P24">
        <f>IF(OR($C24="",$C24="Lopetus",$D24=""),0,MAX(0,MIN($J24,DATE(YEAR(TODAY())+1,12,31))-MAX($D24,DATE(YEAR(TODAY())+1,1,1))+1))</f>
        <v/>
      </c>
      <c r="Q24">
        <f>IF(OR($C24="",$C24="Lopetus",$D24=""),0,MAX(0,MIN($J24,TODAY())-MAX($D24,TODAY()-364)+1))</f>
        <v/>
      </c>
      <c r="R24">
        <f>IF(OR($C24="",$C24="Lopetus",$D24=""),0,MAX(0,MIN($J24,TODAY())-MAX($D24,TODAY()-181)+1))</f>
        <v/>
      </c>
      <c r="S24">
        <f>IF(OR($C24="",$C24="Lopetus",$D24="",Lisäominaisuudet!$C$51=""),0,MAX(0,MIN($J24,TODAY())-MAX($D24,Lisäominaisuudet!$C$51)+1))</f>
        <v/>
      </c>
    </row>
    <row r="25">
      <c r="B25" s="13">
        <f>IF($D25="","",ROW()-12)</f>
        <v/>
      </c>
      <c r="C25" s="13" t="n"/>
      <c r="D25" s="14" t="n"/>
      <c r="E25" s="15">
        <f>IF($J25="","",$J25-$D25+1)</f>
        <v/>
      </c>
      <c r="F25" s="13" t="n"/>
      <c r="G25" s="13" t="n"/>
      <c r="I25">
        <f>IFERROR(INDEX($D$13:$D$262,MATCH(TRUE(),INDEX(($D$13:$D$262&lt;&gt;"")*(ROW($D$13:$D$262)&gt;ROW($D25)),0),0)),"")</f>
        <v/>
      </c>
      <c r="J25">
        <f>IF(OR($C25="",$C25="Lopetus",$D25=""),"",IF($I25="",TODAY(),IF($I25=$D25,$D25,$I25-1)))</f>
        <v/>
      </c>
      <c r="K25">
        <f>IF(OR($C25="",$D25=""),$K24,IF($C25="Lopetus",$K24,IF($C25="Suomi",0,$K24+$E25)))</f>
        <v/>
      </c>
      <c r="L25">
        <f>IF(OR($C25="",$D25=""),$L24,IF($C25="Lopetus",$L24,IF($C25="Suomi",IF(AND($L24&gt;0,$K24&lt;=60),$L24,$D25),IF(AND($L24&gt;0,$K25&lt;=60),$L24,0))))</f>
        <v/>
      </c>
      <c r="M25">
        <f>IF(AND($C25="Suomi",$D25&lt;&gt;"",$L25&gt;0),$J25-$L25+1,"")</f>
        <v/>
      </c>
      <c r="N25">
        <f>IF(OR($C25="",$C25="Lopetus",$D25=""),0,MAX(0,MIN($J25,DATE(YEAR(TODAY())-1,12,31))-MAX($D25,DATE(YEAR(TODAY())-1,1,1))+1))</f>
        <v/>
      </c>
      <c r="O25">
        <f>IF(OR($C25="",$C25="Lopetus",$D25=""),0,MAX(0,MIN($J25,DATE(YEAR(TODAY()),12,31))-MAX($D25,DATE(YEAR(TODAY()),1,1))+1))</f>
        <v/>
      </c>
      <c r="P25">
        <f>IF(OR($C25="",$C25="Lopetus",$D25=""),0,MAX(0,MIN($J25,DATE(YEAR(TODAY())+1,12,31))-MAX($D25,DATE(YEAR(TODAY())+1,1,1))+1))</f>
        <v/>
      </c>
      <c r="Q25">
        <f>IF(OR($C25="",$C25="Lopetus",$D25=""),0,MAX(0,MIN($J25,TODAY())-MAX($D25,TODAY()-364)+1))</f>
        <v/>
      </c>
      <c r="R25">
        <f>IF(OR($C25="",$C25="Lopetus",$D25=""),0,MAX(0,MIN($J25,TODAY())-MAX($D25,TODAY()-181)+1))</f>
        <v/>
      </c>
      <c r="S25">
        <f>IF(OR($C25="",$C25="Lopetus",$D25="",Lisäominaisuudet!$C$51=""),0,MAX(0,MIN($J25,TODAY())-MAX($D25,Lisäominaisuudet!$C$51)+1))</f>
        <v/>
      </c>
    </row>
    <row r="26">
      <c r="B26" s="13">
        <f>IF($D26="","",ROW()-12)</f>
        <v/>
      </c>
      <c r="C26" s="13" t="n"/>
      <c r="D26" s="14" t="n"/>
      <c r="E26" s="15">
        <f>IF($J26="","",$J26-$D26+1)</f>
        <v/>
      </c>
      <c r="F26" s="13" t="n"/>
      <c r="G26" s="13" t="n"/>
      <c r="I26">
        <f>IFERROR(INDEX($D$13:$D$262,MATCH(TRUE(),INDEX(($D$13:$D$262&lt;&gt;"")*(ROW($D$13:$D$262)&gt;ROW($D26)),0),0)),"")</f>
        <v/>
      </c>
      <c r="J26">
        <f>IF(OR($C26="",$C26="Lopetus",$D26=""),"",IF($I26="",TODAY(),IF($I26=$D26,$D26,$I26-1)))</f>
        <v/>
      </c>
      <c r="K26">
        <f>IF(OR($C26="",$D26=""),$K25,IF($C26="Lopetus",$K25,IF($C26="Suomi",0,$K25+$E26)))</f>
        <v/>
      </c>
      <c r="L26">
        <f>IF(OR($C26="",$D26=""),$L25,IF($C26="Lopetus",$L25,IF($C26="Suomi",IF(AND($L25&gt;0,$K25&lt;=60),$L25,$D26),IF(AND($L25&gt;0,$K26&lt;=60),$L25,0))))</f>
        <v/>
      </c>
      <c r="M26">
        <f>IF(AND($C26="Suomi",$D26&lt;&gt;"",$L26&gt;0),$J26-$L26+1,"")</f>
        <v/>
      </c>
      <c r="N26">
        <f>IF(OR($C26="",$C26="Lopetus",$D26=""),0,MAX(0,MIN($J26,DATE(YEAR(TODAY())-1,12,31))-MAX($D26,DATE(YEAR(TODAY())-1,1,1))+1))</f>
        <v/>
      </c>
      <c r="O26">
        <f>IF(OR($C26="",$C26="Lopetus",$D26=""),0,MAX(0,MIN($J26,DATE(YEAR(TODAY()),12,31))-MAX($D26,DATE(YEAR(TODAY()),1,1))+1))</f>
        <v/>
      </c>
      <c r="P26">
        <f>IF(OR($C26="",$C26="Lopetus",$D26=""),0,MAX(0,MIN($J26,DATE(YEAR(TODAY())+1,12,31))-MAX($D26,DATE(YEAR(TODAY())+1,1,1))+1))</f>
        <v/>
      </c>
      <c r="Q26">
        <f>IF(OR($C26="",$C26="Lopetus",$D26=""),0,MAX(0,MIN($J26,TODAY())-MAX($D26,TODAY()-364)+1))</f>
        <v/>
      </c>
      <c r="R26">
        <f>IF(OR($C26="",$C26="Lopetus",$D26=""),0,MAX(0,MIN($J26,TODAY())-MAX($D26,TODAY()-181)+1))</f>
        <v/>
      </c>
      <c r="S26">
        <f>IF(OR($C26="",$C26="Lopetus",$D26="",Lisäominaisuudet!$C$51=""),0,MAX(0,MIN($J26,TODAY())-MAX($D26,Lisäominaisuudet!$C$51)+1))</f>
        <v/>
      </c>
    </row>
    <row r="27">
      <c r="B27" s="13">
        <f>IF($D27="","",ROW()-12)</f>
        <v/>
      </c>
      <c r="C27" s="13" t="n"/>
      <c r="D27" s="14" t="n"/>
      <c r="E27" s="15">
        <f>IF($J27="","",$J27-$D27+1)</f>
        <v/>
      </c>
      <c r="F27" s="13" t="n"/>
      <c r="G27" s="13" t="n"/>
      <c r="I27">
        <f>IFERROR(INDEX($D$13:$D$262,MATCH(TRUE(),INDEX(($D$13:$D$262&lt;&gt;"")*(ROW($D$13:$D$262)&gt;ROW($D27)),0),0)),"")</f>
        <v/>
      </c>
      <c r="J27">
        <f>IF(OR($C27="",$C27="Lopetus",$D27=""),"",IF($I27="",TODAY(),IF($I27=$D27,$D27,$I27-1)))</f>
        <v/>
      </c>
      <c r="K27">
        <f>IF(OR($C27="",$D27=""),$K26,IF($C27="Lopetus",$K26,IF($C27="Suomi",0,$K26+$E27)))</f>
        <v/>
      </c>
      <c r="L27">
        <f>IF(OR($C27="",$D27=""),$L26,IF($C27="Lopetus",$L26,IF($C27="Suomi",IF(AND($L26&gt;0,$K26&lt;=60),$L26,$D27),IF(AND($L26&gt;0,$K27&lt;=60),$L26,0))))</f>
        <v/>
      </c>
      <c r="M27">
        <f>IF(AND($C27="Suomi",$D27&lt;&gt;"",$L27&gt;0),$J27-$L27+1,"")</f>
        <v/>
      </c>
      <c r="N27">
        <f>IF(OR($C27="",$C27="Lopetus",$D27=""),0,MAX(0,MIN($J27,DATE(YEAR(TODAY())-1,12,31))-MAX($D27,DATE(YEAR(TODAY())-1,1,1))+1))</f>
        <v/>
      </c>
      <c r="O27">
        <f>IF(OR($C27="",$C27="Lopetus",$D27=""),0,MAX(0,MIN($J27,DATE(YEAR(TODAY()),12,31))-MAX($D27,DATE(YEAR(TODAY()),1,1))+1))</f>
        <v/>
      </c>
      <c r="P27">
        <f>IF(OR($C27="",$C27="Lopetus",$D27=""),0,MAX(0,MIN($J27,DATE(YEAR(TODAY())+1,12,31))-MAX($D27,DATE(YEAR(TODAY())+1,1,1))+1))</f>
        <v/>
      </c>
      <c r="Q27">
        <f>IF(OR($C27="",$C27="Lopetus",$D27=""),0,MAX(0,MIN($J27,TODAY())-MAX($D27,TODAY()-364)+1))</f>
        <v/>
      </c>
      <c r="R27">
        <f>IF(OR($C27="",$C27="Lopetus",$D27=""),0,MAX(0,MIN($J27,TODAY())-MAX($D27,TODAY()-181)+1))</f>
        <v/>
      </c>
      <c r="S27">
        <f>IF(OR($C27="",$C27="Lopetus",$D27="",Lisäominaisuudet!$C$51=""),0,MAX(0,MIN($J27,TODAY())-MAX($D27,Lisäominaisuudet!$C$51)+1))</f>
        <v/>
      </c>
    </row>
    <row r="28">
      <c r="B28" s="13">
        <f>IF($D28="","",ROW()-12)</f>
        <v/>
      </c>
      <c r="C28" s="13" t="n"/>
      <c r="D28" s="14" t="n"/>
      <c r="E28" s="15">
        <f>IF($J28="","",$J28-$D28+1)</f>
        <v/>
      </c>
      <c r="F28" s="13" t="n"/>
      <c r="G28" s="13" t="n"/>
      <c r="I28">
        <f>IFERROR(INDEX($D$13:$D$262,MATCH(TRUE(),INDEX(($D$13:$D$262&lt;&gt;"")*(ROW($D$13:$D$262)&gt;ROW($D28)),0),0)),"")</f>
        <v/>
      </c>
      <c r="J28">
        <f>IF(OR($C28="",$C28="Lopetus",$D28=""),"",IF($I28="",TODAY(),IF($I28=$D28,$D28,$I28-1)))</f>
        <v/>
      </c>
      <c r="K28">
        <f>IF(OR($C28="",$D28=""),$K27,IF($C28="Lopetus",$K27,IF($C28="Suomi",0,$K27+$E28)))</f>
        <v/>
      </c>
      <c r="L28">
        <f>IF(OR($C28="",$D28=""),$L27,IF($C28="Lopetus",$L27,IF($C28="Suomi",IF(AND($L27&gt;0,$K27&lt;=60),$L27,$D28),IF(AND($L27&gt;0,$K28&lt;=60),$L27,0))))</f>
        <v/>
      </c>
      <c r="M28">
        <f>IF(AND($C28="Suomi",$D28&lt;&gt;"",$L28&gt;0),$J28-$L28+1,"")</f>
        <v/>
      </c>
      <c r="N28">
        <f>IF(OR($C28="",$C28="Lopetus",$D28=""),0,MAX(0,MIN($J28,DATE(YEAR(TODAY())-1,12,31))-MAX($D28,DATE(YEAR(TODAY())-1,1,1))+1))</f>
        <v/>
      </c>
      <c r="O28">
        <f>IF(OR($C28="",$C28="Lopetus",$D28=""),0,MAX(0,MIN($J28,DATE(YEAR(TODAY()),12,31))-MAX($D28,DATE(YEAR(TODAY()),1,1))+1))</f>
        <v/>
      </c>
      <c r="P28">
        <f>IF(OR($C28="",$C28="Lopetus",$D28=""),0,MAX(0,MIN($J28,DATE(YEAR(TODAY())+1,12,31))-MAX($D28,DATE(YEAR(TODAY())+1,1,1))+1))</f>
        <v/>
      </c>
      <c r="Q28">
        <f>IF(OR($C28="",$C28="Lopetus",$D28=""),0,MAX(0,MIN($J28,TODAY())-MAX($D28,TODAY()-364)+1))</f>
        <v/>
      </c>
      <c r="R28">
        <f>IF(OR($C28="",$C28="Lopetus",$D28=""),0,MAX(0,MIN($J28,TODAY())-MAX($D28,TODAY()-181)+1))</f>
        <v/>
      </c>
      <c r="S28">
        <f>IF(OR($C28="",$C28="Lopetus",$D28="",Lisäominaisuudet!$C$51=""),0,MAX(0,MIN($J28,TODAY())-MAX($D28,Lisäominaisuudet!$C$51)+1))</f>
        <v/>
      </c>
    </row>
    <row r="29">
      <c r="B29" s="13">
        <f>IF($D29="","",ROW()-12)</f>
        <v/>
      </c>
      <c r="C29" s="13" t="n"/>
      <c r="D29" s="14" t="n"/>
      <c r="E29" s="15">
        <f>IF($J29="","",$J29-$D29+1)</f>
        <v/>
      </c>
      <c r="F29" s="13" t="n"/>
      <c r="G29" s="13" t="n"/>
      <c r="I29">
        <f>IFERROR(INDEX($D$13:$D$262,MATCH(TRUE(),INDEX(($D$13:$D$262&lt;&gt;"")*(ROW($D$13:$D$262)&gt;ROW($D29)),0),0)),"")</f>
        <v/>
      </c>
      <c r="J29">
        <f>IF(OR($C29="",$C29="Lopetus",$D29=""),"",IF($I29="",TODAY(),IF($I29=$D29,$D29,$I29-1)))</f>
        <v/>
      </c>
      <c r="K29">
        <f>IF(OR($C29="",$D29=""),$K28,IF($C29="Lopetus",$K28,IF($C29="Suomi",0,$K28+$E29)))</f>
        <v/>
      </c>
      <c r="L29">
        <f>IF(OR($C29="",$D29=""),$L28,IF($C29="Lopetus",$L28,IF($C29="Suomi",IF(AND($L28&gt;0,$K28&lt;=60),$L28,$D29),IF(AND($L28&gt;0,$K29&lt;=60),$L28,0))))</f>
        <v/>
      </c>
      <c r="M29">
        <f>IF(AND($C29="Suomi",$D29&lt;&gt;"",$L29&gt;0),$J29-$L29+1,"")</f>
        <v/>
      </c>
      <c r="N29">
        <f>IF(OR($C29="",$C29="Lopetus",$D29=""),0,MAX(0,MIN($J29,DATE(YEAR(TODAY())-1,12,31))-MAX($D29,DATE(YEAR(TODAY())-1,1,1))+1))</f>
        <v/>
      </c>
      <c r="O29">
        <f>IF(OR($C29="",$C29="Lopetus",$D29=""),0,MAX(0,MIN($J29,DATE(YEAR(TODAY()),12,31))-MAX($D29,DATE(YEAR(TODAY()),1,1))+1))</f>
        <v/>
      </c>
      <c r="P29">
        <f>IF(OR($C29="",$C29="Lopetus",$D29=""),0,MAX(0,MIN($J29,DATE(YEAR(TODAY())+1,12,31))-MAX($D29,DATE(YEAR(TODAY())+1,1,1))+1))</f>
        <v/>
      </c>
      <c r="Q29">
        <f>IF(OR($C29="",$C29="Lopetus",$D29=""),0,MAX(0,MIN($J29,TODAY())-MAX($D29,TODAY()-364)+1))</f>
        <v/>
      </c>
      <c r="R29">
        <f>IF(OR($C29="",$C29="Lopetus",$D29=""),0,MAX(0,MIN($J29,TODAY())-MAX($D29,TODAY()-181)+1))</f>
        <v/>
      </c>
      <c r="S29">
        <f>IF(OR($C29="",$C29="Lopetus",$D29="",Lisäominaisuudet!$C$51=""),0,MAX(0,MIN($J29,TODAY())-MAX($D29,Lisäominaisuudet!$C$51)+1))</f>
        <v/>
      </c>
    </row>
    <row r="30">
      <c r="B30" s="13">
        <f>IF($D30="","",ROW()-12)</f>
        <v/>
      </c>
      <c r="C30" s="13" t="n"/>
      <c r="D30" s="14" t="n"/>
      <c r="E30" s="15">
        <f>IF($J30="","",$J30-$D30+1)</f>
        <v/>
      </c>
      <c r="F30" s="13" t="n"/>
      <c r="G30" s="13" t="n"/>
      <c r="I30">
        <f>IFERROR(INDEX($D$13:$D$262,MATCH(TRUE(),INDEX(($D$13:$D$262&lt;&gt;"")*(ROW($D$13:$D$262)&gt;ROW($D30)),0),0)),"")</f>
        <v/>
      </c>
      <c r="J30">
        <f>IF(OR($C30="",$C30="Lopetus",$D30=""),"",IF($I30="",TODAY(),IF($I30=$D30,$D30,$I30-1)))</f>
        <v/>
      </c>
      <c r="K30">
        <f>IF(OR($C30="",$D30=""),$K29,IF($C30="Lopetus",$K29,IF($C30="Suomi",0,$K29+$E30)))</f>
        <v/>
      </c>
      <c r="L30">
        <f>IF(OR($C30="",$D30=""),$L29,IF($C30="Lopetus",$L29,IF($C30="Suomi",IF(AND($L29&gt;0,$K29&lt;=60),$L29,$D30),IF(AND($L29&gt;0,$K30&lt;=60),$L29,0))))</f>
        <v/>
      </c>
      <c r="M30">
        <f>IF(AND($C30="Suomi",$D30&lt;&gt;"",$L30&gt;0),$J30-$L30+1,"")</f>
        <v/>
      </c>
      <c r="N30">
        <f>IF(OR($C30="",$C30="Lopetus",$D30=""),0,MAX(0,MIN($J30,DATE(YEAR(TODAY())-1,12,31))-MAX($D30,DATE(YEAR(TODAY())-1,1,1))+1))</f>
        <v/>
      </c>
      <c r="O30">
        <f>IF(OR($C30="",$C30="Lopetus",$D30=""),0,MAX(0,MIN($J30,DATE(YEAR(TODAY()),12,31))-MAX($D30,DATE(YEAR(TODAY()),1,1))+1))</f>
        <v/>
      </c>
      <c r="P30">
        <f>IF(OR($C30="",$C30="Lopetus",$D30=""),0,MAX(0,MIN($J30,DATE(YEAR(TODAY())+1,12,31))-MAX($D30,DATE(YEAR(TODAY())+1,1,1))+1))</f>
        <v/>
      </c>
      <c r="Q30">
        <f>IF(OR($C30="",$C30="Lopetus",$D30=""),0,MAX(0,MIN($J30,TODAY())-MAX($D30,TODAY()-364)+1))</f>
        <v/>
      </c>
      <c r="R30">
        <f>IF(OR($C30="",$C30="Lopetus",$D30=""),0,MAX(0,MIN($J30,TODAY())-MAX($D30,TODAY()-181)+1))</f>
        <v/>
      </c>
      <c r="S30">
        <f>IF(OR($C30="",$C30="Lopetus",$D30="",Lisäominaisuudet!$C$51=""),0,MAX(0,MIN($J30,TODAY())-MAX($D30,Lisäominaisuudet!$C$51)+1))</f>
        <v/>
      </c>
    </row>
    <row r="31">
      <c r="B31" s="13">
        <f>IF($D31="","",ROW()-12)</f>
        <v/>
      </c>
      <c r="C31" s="13" t="n"/>
      <c r="D31" s="14" t="n"/>
      <c r="E31" s="15">
        <f>IF($J31="","",$J31-$D31+1)</f>
        <v/>
      </c>
      <c r="F31" s="13" t="n"/>
      <c r="G31" s="13" t="n"/>
      <c r="I31">
        <f>IFERROR(INDEX($D$13:$D$262,MATCH(TRUE(),INDEX(($D$13:$D$262&lt;&gt;"")*(ROW($D$13:$D$262)&gt;ROW($D31)),0),0)),"")</f>
        <v/>
      </c>
      <c r="J31">
        <f>IF(OR($C31="",$C31="Lopetus",$D31=""),"",IF($I31="",TODAY(),IF($I31=$D31,$D31,$I31-1)))</f>
        <v/>
      </c>
      <c r="K31">
        <f>IF(OR($C31="",$D31=""),$K30,IF($C31="Lopetus",$K30,IF($C31="Suomi",0,$K30+$E31)))</f>
        <v/>
      </c>
      <c r="L31">
        <f>IF(OR($C31="",$D31=""),$L30,IF($C31="Lopetus",$L30,IF($C31="Suomi",IF(AND($L30&gt;0,$K30&lt;=60),$L30,$D31),IF(AND($L30&gt;0,$K31&lt;=60),$L30,0))))</f>
        <v/>
      </c>
      <c r="M31">
        <f>IF(AND($C31="Suomi",$D31&lt;&gt;"",$L31&gt;0),$J31-$L31+1,"")</f>
        <v/>
      </c>
      <c r="N31">
        <f>IF(OR($C31="",$C31="Lopetus",$D31=""),0,MAX(0,MIN($J31,DATE(YEAR(TODAY())-1,12,31))-MAX($D31,DATE(YEAR(TODAY())-1,1,1))+1))</f>
        <v/>
      </c>
      <c r="O31">
        <f>IF(OR($C31="",$C31="Lopetus",$D31=""),0,MAX(0,MIN($J31,DATE(YEAR(TODAY()),12,31))-MAX($D31,DATE(YEAR(TODAY()),1,1))+1))</f>
        <v/>
      </c>
      <c r="P31">
        <f>IF(OR($C31="",$C31="Lopetus",$D31=""),0,MAX(0,MIN($J31,DATE(YEAR(TODAY())+1,12,31))-MAX($D31,DATE(YEAR(TODAY())+1,1,1))+1))</f>
        <v/>
      </c>
      <c r="Q31">
        <f>IF(OR($C31="",$C31="Lopetus",$D31=""),0,MAX(0,MIN($J31,TODAY())-MAX($D31,TODAY()-364)+1))</f>
        <v/>
      </c>
      <c r="R31">
        <f>IF(OR($C31="",$C31="Lopetus",$D31=""),0,MAX(0,MIN($J31,TODAY())-MAX($D31,TODAY()-181)+1))</f>
        <v/>
      </c>
      <c r="S31">
        <f>IF(OR($C31="",$C31="Lopetus",$D31="",Lisäominaisuudet!$C$51=""),0,MAX(0,MIN($J31,TODAY())-MAX($D31,Lisäominaisuudet!$C$51)+1))</f>
        <v/>
      </c>
    </row>
    <row r="32">
      <c r="B32" s="13">
        <f>IF($D32="","",ROW()-12)</f>
        <v/>
      </c>
      <c r="C32" s="13" t="n"/>
      <c r="D32" s="14" t="n"/>
      <c r="E32" s="15">
        <f>IF($J32="","",$J32-$D32+1)</f>
        <v/>
      </c>
      <c r="F32" s="13" t="n"/>
      <c r="G32" s="13" t="n"/>
      <c r="I32">
        <f>IFERROR(INDEX($D$13:$D$262,MATCH(TRUE(),INDEX(($D$13:$D$262&lt;&gt;"")*(ROW($D$13:$D$262)&gt;ROW($D32)),0),0)),"")</f>
        <v/>
      </c>
      <c r="J32">
        <f>IF(OR($C32="",$C32="Lopetus",$D32=""),"",IF($I32="",TODAY(),IF($I32=$D32,$D32,$I32-1)))</f>
        <v/>
      </c>
      <c r="K32">
        <f>IF(OR($C32="",$D32=""),$K31,IF($C32="Lopetus",$K31,IF($C32="Suomi",0,$K31+$E32)))</f>
        <v/>
      </c>
      <c r="L32">
        <f>IF(OR($C32="",$D32=""),$L31,IF($C32="Lopetus",$L31,IF($C32="Suomi",IF(AND($L31&gt;0,$K31&lt;=60),$L31,$D32),IF(AND($L31&gt;0,$K32&lt;=60),$L31,0))))</f>
        <v/>
      </c>
      <c r="M32">
        <f>IF(AND($C32="Suomi",$D32&lt;&gt;"",$L32&gt;0),$J32-$L32+1,"")</f>
        <v/>
      </c>
      <c r="N32">
        <f>IF(OR($C32="",$C32="Lopetus",$D32=""),0,MAX(0,MIN($J32,DATE(YEAR(TODAY())-1,12,31))-MAX($D32,DATE(YEAR(TODAY())-1,1,1))+1))</f>
        <v/>
      </c>
      <c r="O32">
        <f>IF(OR($C32="",$C32="Lopetus",$D32=""),0,MAX(0,MIN($J32,DATE(YEAR(TODAY()),12,31))-MAX($D32,DATE(YEAR(TODAY()),1,1))+1))</f>
        <v/>
      </c>
      <c r="P32">
        <f>IF(OR($C32="",$C32="Lopetus",$D32=""),0,MAX(0,MIN($J32,DATE(YEAR(TODAY())+1,12,31))-MAX($D32,DATE(YEAR(TODAY())+1,1,1))+1))</f>
        <v/>
      </c>
      <c r="Q32">
        <f>IF(OR($C32="",$C32="Lopetus",$D32=""),0,MAX(0,MIN($J32,TODAY())-MAX($D32,TODAY()-364)+1))</f>
        <v/>
      </c>
      <c r="R32">
        <f>IF(OR($C32="",$C32="Lopetus",$D32=""),0,MAX(0,MIN($J32,TODAY())-MAX($D32,TODAY()-181)+1))</f>
        <v/>
      </c>
      <c r="S32">
        <f>IF(OR($C32="",$C32="Lopetus",$D32="",Lisäominaisuudet!$C$51=""),0,MAX(0,MIN($J32,TODAY())-MAX($D32,Lisäominaisuudet!$C$51)+1))</f>
        <v/>
      </c>
    </row>
    <row r="33">
      <c r="B33" s="13">
        <f>IF($D33="","",ROW()-12)</f>
        <v/>
      </c>
      <c r="C33" s="13" t="n"/>
      <c r="D33" s="14" t="n"/>
      <c r="E33" s="15">
        <f>IF($J33="","",$J33-$D33+1)</f>
        <v/>
      </c>
      <c r="F33" s="13" t="n"/>
      <c r="G33" s="13" t="n"/>
      <c r="I33">
        <f>IFERROR(INDEX($D$13:$D$262,MATCH(TRUE(),INDEX(($D$13:$D$262&lt;&gt;"")*(ROW($D$13:$D$262)&gt;ROW($D33)),0),0)),"")</f>
        <v/>
      </c>
      <c r="J33">
        <f>IF(OR($C33="",$C33="Lopetus",$D33=""),"",IF($I33="",TODAY(),IF($I33=$D33,$D33,$I33-1)))</f>
        <v/>
      </c>
      <c r="K33">
        <f>IF(OR($C33="",$D33=""),$K32,IF($C33="Lopetus",$K32,IF($C33="Suomi",0,$K32+$E33)))</f>
        <v/>
      </c>
      <c r="L33">
        <f>IF(OR($C33="",$D33=""),$L32,IF($C33="Lopetus",$L32,IF($C33="Suomi",IF(AND($L32&gt;0,$K32&lt;=60),$L32,$D33),IF(AND($L32&gt;0,$K33&lt;=60),$L32,0))))</f>
        <v/>
      </c>
      <c r="M33">
        <f>IF(AND($C33="Suomi",$D33&lt;&gt;"",$L33&gt;0),$J33-$L33+1,"")</f>
        <v/>
      </c>
      <c r="N33">
        <f>IF(OR($C33="",$C33="Lopetus",$D33=""),0,MAX(0,MIN($J33,DATE(YEAR(TODAY())-1,12,31))-MAX($D33,DATE(YEAR(TODAY())-1,1,1))+1))</f>
        <v/>
      </c>
      <c r="O33">
        <f>IF(OR($C33="",$C33="Lopetus",$D33=""),0,MAX(0,MIN($J33,DATE(YEAR(TODAY()),12,31))-MAX($D33,DATE(YEAR(TODAY()),1,1))+1))</f>
        <v/>
      </c>
      <c r="P33">
        <f>IF(OR($C33="",$C33="Lopetus",$D33=""),0,MAX(0,MIN($J33,DATE(YEAR(TODAY())+1,12,31))-MAX($D33,DATE(YEAR(TODAY())+1,1,1))+1))</f>
        <v/>
      </c>
      <c r="Q33">
        <f>IF(OR($C33="",$C33="Lopetus",$D33=""),0,MAX(0,MIN($J33,TODAY())-MAX($D33,TODAY()-364)+1))</f>
        <v/>
      </c>
      <c r="R33">
        <f>IF(OR($C33="",$C33="Lopetus",$D33=""),0,MAX(0,MIN($J33,TODAY())-MAX($D33,TODAY()-181)+1))</f>
        <v/>
      </c>
      <c r="S33">
        <f>IF(OR($C33="",$C33="Lopetus",$D33="",Lisäominaisuudet!$C$51=""),0,MAX(0,MIN($J33,TODAY())-MAX($D33,Lisäominaisuudet!$C$51)+1))</f>
        <v/>
      </c>
    </row>
    <row r="34">
      <c r="B34" s="13">
        <f>IF($D34="","",ROW()-12)</f>
        <v/>
      </c>
      <c r="C34" s="13" t="n"/>
      <c r="D34" s="14" t="n"/>
      <c r="E34" s="15">
        <f>IF($J34="","",$J34-$D34+1)</f>
        <v/>
      </c>
      <c r="F34" s="13" t="n"/>
      <c r="G34" s="13" t="n"/>
      <c r="I34">
        <f>IFERROR(INDEX($D$13:$D$262,MATCH(TRUE(),INDEX(($D$13:$D$262&lt;&gt;"")*(ROW($D$13:$D$262)&gt;ROW($D34)),0),0)),"")</f>
        <v/>
      </c>
      <c r="J34">
        <f>IF(OR($C34="",$C34="Lopetus",$D34=""),"",IF($I34="",TODAY(),IF($I34=$D34,$D34,$I34-1)))</f>
        <v/>
      </c>
      <c r="K34">
        <f>IF(OR($C34="",$D34=""),$K33,IF($C34="Lopetus",$K33,IF($C34="Suomi",0,$K33+$E34)))</f>
        <v/>
      </c>
      <c r="L34">
        <f>IF(OR($C34="",$D34=""),$L33,IF($C34="Lopetus",$L33,IF($C34="Suomi",IF(AND($L33&gt;0,$K33&lt;=60),$L33,$D34),IF(AND($L33&gt;0,$K34&lt;=60),$L33,0))))</f>
        <v/>
      </c>
      <c r="M34">
        <f>IF(AND($C34="Suomi",$D34&lt;&gt;"",$L34&gt;0),$J34-$L34+1,"")</f>
        <v/>
      </c>
      <c r="N34">
        <f>IF(OR($C34="",$C34="Lopetus",$D34=""),0,MAX(0,MIN($J34,DATE(YEAR(TODAY())-1,12,31))-MAX($D34,DATE(YEAR(TODAY())-1,1,1))+1))</f>
        <v/>
      </c>
      <c r="O34">
        <f>IF(OR($C34="",$C34="Lopetus",$D34=""),0,MAX(0,MIN($J34,DATE(YEAR(TODAY()),12,31))-MAX($D34,DATE(YEAR(TODAY()),1,1))+1))</f>
        <v/>
      </c>
      <c r="P34">
        <f>IF(OR($C34="",$C34="Lopetus",$D34=""),0,MAX(0,MIN($J34,DATE(YEAR(TODAY())+1,12,31))-MAX($D34,DATE(YEAR(TODAY())+1,1,1))+1))</f>
        <v/>
      </c>
      <c r="Q34">
        <f>IF(OR($C34="",$C34="Lopetus",$D34=""),0,MAX(0,MIN($J34,TODAY())-MAX($D34,TODAY()-364)+1))</f>
        <v/>
      </c>
      <c r="R34">
        <f>IF(OR($C34="",$C34="Lopetus",$D34=""),0,MAX(0,MIN($J34,TODAY())-MAX($D34,TODAY()-181)+1))</f>
        <v/>
      </c>
      <c r="S34">
        <f>IF(OR($C34="",$C34="Lopetus",$D34="",Lisäominaisuudet!$C$51=""),0,MAX(0,MIN($J34,TODAY())-MAX($D34,Lisäominaisuudet!$C$51)+1))</f>
        <v/>
      </c>
    </row>
    <row r="35">
      <c r="B35" s="13">
        <f>IF($D35="","",ROW()-12)</f>
        <v/>
      </c>
      <c r="C35" s="13" t="n"/>
      <c r="D35" s="14" t="n"/>
      <c r="E35" s="15">
        <f>IF($J35="","",$J35-$D35+1)</f>
        <v/>
      </c>
      <c r="F35" s="13" t="n"/>
      <c r="G35" s="13" t="n"/>
      <c r="I35">
        <f>IFERROR(INDEX($D$13:$D$262,MATCH(TRUE(),INDEX(($D$13:$D$262&lt;&gt;"")*(ROW($D$13:$D$262)&gt;ROW($D35)),0),0)),"")</f>
        <v/>
      </c>
      <c r="J35">
        <f>IF(OR($C35="",$C35="Lopetus",$D35=""),"",IF($I35="",TODAY(),IF($I35=$D35,$D35,$I35-1)))</f>
        <v/>
      </c>
      <c r="K35">
        <f>IF(OR($C35="",$D35=""),$K34,IF($C35="Lopetus",$K34,IF($C35="Suomi",0,$K34+$E35)))</f>
        <v/>
      </c>
      <c r="L35">
        <f>IF(OR($C35="",$D35=""),$L34,IF($C35="Lopetus",$L34,IF($C35="Suomi",IF(AND($L34&gt;0,$K34&lt;=60),$L34,$D35),IF(AND($L34&gt;0,$K35&lt;=60),$L34,0))))</f>
        <v/>
      </c>
      <c r="M35">
        <f>IF(AND($C35="Suomi",$D35&lt;&gt;"",$L35&gt;0),$J35-$L35+1,"")</f>
        <v/>
      </c>
      <c r="N35">
        <f>IF(OR($C35="",$C35="Lopetus",$D35=""),0,MAX(0,MIN($J35,DATE(YEAR(TODAY())-1,12,31))-MAX($D35,DATE(YEAR(TODAY())-1,1,1))+1))</f>
        <v/>
      </c>
      <c r="O35">
        <f>IF(OR($C35="",$C35="Lopetus",$D35=""),0,MAX(0,MIN($J35,DATE(YEAR(TODAY()),12,31))-MAX($D35,DATE(YEAR(TODAY()),1,1))+1))</f>
        <v/>
      </c>
      <c r="P35">
        <f>IF(OR($C35="",$C35="Lopetus",$D35=""),0,MAX(0,MIN($J35,DATE(YEAR(TODAY())+1,12,31))-MAX($D35,DATE(YEAR(TODAY())+1,1,1))+1))</f>
        <v/>
      </c>
      <c r="Q35">
        <f>IF(OR($C35="",$C35="Lopetus",$D35=""),0,MAX(0,MIN($J35,TODAY())-MAX($D35,TODAY()-364)+1))</f>
        <v/>
      </c>
      <c r="R35">
        <f>IF(OR($C35="",$C35="Lopetus",$D35=""),0,MAX(0,MIN($J35,TODAY())-MAX($D35,TODAY()-181)+1))</f>
        <v/>
      </c>
      <c r="S35">
        <f>IF(OR($C35="",$C35="Lopetus",$D35="",Lisäominaisuudet!$C$51=""),0,MAX(0,MIN($J35,TODAY())-MAX($D35,Lisäominaisuudet!$C$51)+1))</f>
        <v/>
      </c>
    </row>
    <row r="36">
      <c r="B36" s="13">
        <f>IF($D36="","",ROW()-12)</f>
        <v/>
      </c>
      <c r="C36" s="13" t="n"/>
      <c r="D36" s="14" t="n"/>
      <c r="E36" s="15">
        <f>IF($J36="","",$J36-$D36+1)</f>
        <v/>
      </c>
      <c r="F36" s="13" t="n"/>
      <c r="G36" s="13" t="n"/>
      <c r="I36">
        <f>IFERROR(INDEX($D$13:$D$262,MATCH(TRUE(),INDEX(($D$13:$D$262&lt;&gt;"")*(ROW($D$13:$D$262)&gt;ROW($D36)),0),0)),"")</f>
        <v/>
      </c>
      <c r="J36">
        <f>IF(OR($C36="",$C36="Lopetus",$D36=""),"",IF($I36="",TODAY(),IF($I36=$D36,$D36,$I36-1)))</f>
        <v/>
      </c>
      <c r="K36">
        <f>IF(OR($C36="",$D36=""),$K35,IF($C36="Lopetus",$K35,IF($C36="Suomi",0,$K35+$E36)))</f>
        <v/>
      </c>
      <c r="L36">
        <f>IF(OR($C36="",$D36=""),$L35,IF($C36="Lopetus",$L35,IF($C36="Suomi",IF(AND($L35&gt;0,$K35&lt;=60),$L35,$D36),IF(AND($L35&gt;0,$K36&lt;=60),$L35,0))))</f>
        <v/>
      </c>
      <c r="M36">
        <f>IF(AND($C36="Suomi",$D36&lt;&gt;"",$L36&gt;0),$J36-$L36+1,"")</f>
        <v/>
      </c>
      <c r="N36">
        <f>IF(OR($C36="",$C36="Lopetus",$D36=""),0,MAX(0,MIN($J36,DATE(YEAR(TODAY())-1,12,31))-MAX($D36,DATE(YEAR(TODAY())-1,1,1))+1))</f>
        <v/>
      </c>
      <c r="O36">
        <f>IF(OR($C36="",$C36="Lopetus",$D36=""),0,MAX(0,MIN($J36,DATE(YEAR(TODAY()),12,31))-MAX($D36,DATE(YEAR(TODAY()),1,1))+1))</f>
        <v/>
      </c>
      <c r="P36">
        <f>IF(OR($C36="",$C36="Lopetus",$D36=""),0,MAX(0,MIN($J36,DATE(YEAR(TODAY())+1,12,31))-MAX($D36,DATE(YEAR(TODAY())+1,1,1))+1))</f>
        <v/>
      </c>
      <c r="Q36">
        <f>IF(OR($C36="",$C36="Lopetus",$D36=""),0,MAX(0,MIN($J36,TODAY())-MAX($D36,TODAY()-364)+1))</f>
        <v/>
      </c>
      <c r="R36">
        <f>IF(OR($C36="",$C36="Lopetus",$D36=""),0,MAX(0,MIN($J36,TODAY())-MAX($D36,TODAY()-181)+1))</f>
        <v/>
      </c>
      <c r="S36">
        <f>IF(OR($C36="",$C36="Lopetus",$D36="",Lisäominaisuudet!$C$51=""),0,MAX(0,MIN($J36,TODAY())-MAX($D36,Lisäominaisuudet!$C$51)+1))</f>
        <v/>
      </c>
    </row>
    <row r="37">
      <c r="B37" s="13">
        <f>IF($D37="","",ROW()-12)</f>
        <v/>
      </c>
      <c r="C37" s="13" t="n"/>
      <c r="D37" s="14" t="n"/>
      <c r="E37" s="15">
        <f>IF($J37="","",$J37-$D37+1)</f>
        <v/>
      </c>
      <c r="F37" s="13" t="n"/>
      <c r="G37" s="13" t="n"/>
      <c r="I37">
        <f>IFERROR(INDEX($D$13:$D$262,MATCH(TRUE(),INDEX(($D$13:$D$262&lt;&gt;"")*(ROW($D$13:$D$262)&gt;ROW($D37)),0),0)),"")</f>
        <v/>
      </c>
      <c r="J37">
        <f>IF(OR($C37="",$C37="Lopetus",$D37=""),"",IF($I37="",TODAY(),IF($I37=$D37,$D37,$I37-1)))</f>
        <v/>
      </c>
      <c r="K37">
        <f>IF(OR($C37="",$D37=""),$K36,IF($C37="Lopetus",$K36,IF($C37="Suomi",0,$K36+$E37)))</f>
        <v/>
      </c>
      <c r="L37">
        <f>IF(OR($C37="",$D37=""),$L36,IF($C37="Lopetus",$L36,IF($C37="Suomi",IF(AND($L36&gt;0,$K36&lt;=60),$L36,$D37),IF(AND($L36&gt;0,$K37&lt;=60),$L36,0))))</f>
        <v/>
      </c>
      <c r="M37">
        <f>IF(AND($C37="Suomi",$D37&lt;&gt;"",$L37&gt;0),$J37-$L37+1,"")</f>
        <v/>
      </c>
      <c r="N37">
        <f>IF(OR($C37="",$C37="Lopetus",$D37=""),0,MAX(0,MIN($J37,DATE(YEAR(TODAY())-1,12,31))-MAX($D37,DATE(YEAR(TODAY())-1,1,1))+1))</f>
        <v/>
      </c>
      <c r="O37">
        <f>IF(OR($C37="",$C37="Lopetus",$D37=""),0,MAX(0,MIN($J37,DATE(YEAR(TODAY()),12,31))-MAX($D37,DATE(YEAR(TODAY()),1,1))+1))</f>
        <v/>
      </c>
      <c r="P37">
        <f>IF(OR($C37="",$C37="Lopetus",$D37=""),0,MAX(0,MIN($J37,DATE(YEAR(TODAY())+1,12,31))-MAX($D37,DATE(YEAR(TODAY())+1,1,1))+1))</f>
        <v/>
      </c>
      <c r="Q37">
        <f>IF(OR($C37="",$C37="Lopetus",$D37=""),0,MAX(0,MIN($J37,TODAY())-MAX($D37,TODAY()-364)+1))</f>
        <v/>
      </c>
      <c r="R37">
        <f>IF(OR($C37="",$C37="Lopetus",$D37=""),0,MAX(0,MIN($J37,TODAY())-MAX($D37,TODAY()-181)+1))</f>
        <v/>
      </c>
      <c r="S37">
        <f>IF(OR($C37="",$C37="Lopetus",$D37="",Lisäominaisuudet!$C$51=""),0,MAX(0,MIN($J37,TODAY())-MAX($D37,Lisäominaisuudet!$C$51)+1))</f>
        <v/>
      </c>
    </row>
    <row r="38">
      <c r="B38" s="13">
        <f>IF($D38="","",ROW()-12)</f>
        <v/>
      </c>
      <c r="C38" s="13" t="n"/>
      <c r="D38" s="14" t="n"/>
      <c r="E38" s="15">
        <f>IF($J38="","",$J38-$D38+1)</f>
        <v/>
      </c>
      <c r="F38" s="13" t="n"/>
      <c r="G38" s="13" t="n"/>
      <c r="I38">
        <f>IFERROR(INDEX($D$13:$D$262,MATCH(TRUE(),INDEX(($D$13:$D$262&lt;&gt;"")*(ROW($D$13:$D$262)&gt;ROW($D38)),0),0)),"")</f>
        <v/>
      </c>
      <c r="J38">
        <f>IF(OR($C38="",$C38="Lopetus",$D38=""),"",IF($I38="",TODAY(),IF($I38=$D38,$D38,$I38-1)))</f>
        <v/>
      </c>
      <c r="K38">
        <f>IF(OR($C38="",$D38=""),$K37,IF($C38="Lopetus",$K37,IF($C38="Suomi",0,$K37+$E38)))</f>
        <v/>
      </c>
      <c r="L38">
        <f>IF(OR($C38="",$D38=""),$L37,IF($C38="Lopetus",$L37,IF($C38="Suomi",IF(AND($L37&gt;0,$K37&lt;=60),$L37,$D38),IF(AND($L37&gt;0,$K38&lt;=60),$L37,0))))</f>
        <v/>
      </c>
      <c r="M38">
        <f>IF(AND($C38="Suomi",$D38&lt;&gt;"",$L38&gt;0),$J38-$L38+1,"")</f>
        <v/>
      </c>
      <c r="N38">
        <f>IF(OR($C38="",$C38="Lopetus",$D38=""),0,MAX(0,MIN($J38,DATE(YEAR(TODAY())-1,12,31))-MAX($D38,DATE(YEAR(TODAY())-1,1,1))+1))</f>
        <v/>
      </c>
      <c r="O38">
        <f>IF(OR($C38="",$C38="Lopetus",$D38=""),0,MAX(0,MIN($J38,DATE(YEAR(TODAY()),12,31))-MAX($D38,DATE(YEAR(TODAY()),1,1))+1))</f>
        <v/>
      </c>
      <c r="P38">
        <f>IF(OR($C38="",$C38="Lopetus",$D38=""),0,MAX(0,MIN($J38,DATE(YEAR(TODAY())+1,12,31))-MAX($D38,DATE(YEAR(TODAY())+1,1,1))+1))</f>
        <v/>
      </c>
      <c r="Q38">
        <f>IF(OR($C38="",$C38="Lopetus",$D38=""),0,MAX(0,MIN($J38,TODAY())-MAX($D38,TODAY()-364)+1))</f>
        <v/>
      </c>
      <c r="R38">
        <f>IF(OR($C38="",$C38="Lopetus",$D38=""),0,MAX(0,MIN($J38,TODAY())-MAX($D38,TODAY()-181)+1))</f>
        <v/>
      </c>
      <c r="S38">
        <f>IF(OR($C38="",$C38="Lopetus",$D38="",Lisäominaisuudet!$C$51=""),0,MAX(0,MIN($J38,TODAY())-MAX($D38,Lisäominaisuudet!$C$51)+1))</f>
        <v/>
      </c>
    </row>
    <row r="39">
      <c r="B39" s="13">
        <f>IF($D39="","",ROW()-12)</f>
        <v/>
      </c>
      <c r="C39" s="13" t="n"/>
      <c r="D39" s="14" t="n"/>
      <c r="E39" s="15">
        <f>IF($J39="","",$J39-$D39+1)</f>
        <v/>
      </c>
      <c r="F39" s="13" t="n"/>
      <c r="G39" s="13" t="n"/>
      <c r="I39">
        <f>IFERROR(INDEX($D$13:$D$262,MATCH(TRUE(),INDEX(($D$13:$D$262&lt;&gt;"")*(ROW($D$13:$D$262)&gt;ROW($D39)),0),0)),"")</f>
        <v/>
      </c>
      <c r="J39">
        <f>IF(OR($C39="",$C39="Lopetus",$D39=""),"",IF($I39="",TODAY(),IF($I39=$D39,$D39,$I39-1)))</f>
        <v/>
      </c>
      <c r="K39">
        <f>IF(OR($C39="",$D39=""),$K38,IF($C39="Lopetus",$K38,IF($C39="Suomi",0,$K38+$E39)))</f>
        <v/>
      </c>
      <c r="L39">
        <f>IF(OR($C39="",$D39=""),$L38,IF($C39="Lopetus",$L38,IF($C39="Suomi",IF(AND($L38&gt;0,$K38&lt;=60),$L38,$D39),IF(AND($L38&gt;0,$K39&lt;=60),$L38,0))))</f>
        <v/>
      </c>
      <c r="M39">
        <f>IF(AND($C39="Suomi",$D39&lt;&gt;"",$L39&gt;0),$J39-$L39+1,"")</f>
        <v/>
      </c>
      <c r="N39">
        <f>IF(OR($C39="",$C39="Lopetus",$D39=""),0,MAX(0,MIN($J39,DATE(YEAR(TODAY())-1,12,31))-MAX($D39,DATE(YEAR(TODAY())-1,1,1))+1))</f>
        <v/>
      </c>
      <c r="O39">
        <f>IF(OR($C39="",$C39="Lopetus",$D39=""),0,MAX(0,MIN($J39,DATE(YEAR(TODAY()),12,31))-MAX($D39,DATE(YEAR(TODAY()),1,1))+1))</f>
        <v/>
      </c>
      <c r="P39">
        <f>IF(OR($C39="",$C39="Lopetus",$D39=""),0,MAX(0,MIN($J39,DATE(YEAR(TODAY())+1,12,31))-MAX($D39,DATE(YEAR(TODAY())+1,1,1))+1))</f>
        <v/>
      </c>
      <c r="Q39">
        <f>IF(OR($C39="",$C39="Lopetus",$D39=""),0,MAX(0,MIN($J39,TODAY())-MAX($D39,TODAY()-364)+1))</f>
        <v/>
      </c>
      <c r="R39">
        <f>IF(OR($C39="",$C39="Lopetus",$D39=""),0,MAX(0,MIN($J39,TODAY())-MAX($D39,TODAY()-181)+1))</f>
        <v/>
      </c>
      <c r="S39">
        <f>IF(OR($C39="",$C39="Lopetus",$D39="",Lisäominaisuudet!$C$51=""),0,MAX(0,MIN($J39,TODAY())-MAX($D39,Lisäominaisuudet!$C$51)+1))</f>
        <v/>
      </c>
    </row>
    <row r="40">
      <c r="B40" s="13">
        <f>IF($D40="","",ROW()-12)</f>
        <v/>
      </c>
      <c r="C40" s="13" t="n"/>
      <c r="D40" s="14" t="n"/>
      <c r="E40" s="15">
        <f>IF($J40="","",$J40-$D40+1)</f>
        <v/>
      </c>
      <c r="F40" s="13" t="n"/>
      <c r="G40" s="13" t="n"/>
      <c r="I40">
        <f>IFERROR(INDEX($D$13:$D$262,MATCH(TRUE(),INDEX(($D$13:$D$262&lt;&gt;"")*(ROW($D$13:$D$262)&gt;ROW($D40)),0),0)),"")</f>
        <v/>
      </c>
      <c r="J40">
        <f>IF(OR($C40="",$C40="Lopetus",$D40=""),"",IF($I40="",TODAY(),IF($I40=$D40,$D40,$I40-1)))</f>
        <v/>
      </c>
      <c r="K40">
        <f>IF(OR($C40="",$D40=""),$K39,IF($C40="Lopetus",$K39,IF($C40="Suomi",0,$K39+$E40)))</f>
        <v/>
      </c>
      <c r="L40">
        <f>IF(OR($C40="",$D40=""),$L39,IF($C40="Lopetus",$L39,IF($C40="Suomi",IF(AND($L39&gt;0,$K39&lt;=60),$L39,$D40),IF(AND($L39&gt;0,$K40&lt;=60),$L39,0))))</f>
        <v/>
      </c>
      <c r="M40">
        <f>IF(AND($C40="Suomi",$D40&lt;&gt;"",$L40&gt;0),$J40-$L40+1,"")</f>
        <v/>
      </c>
      <c r="N40">
        <f>IF(OR($C40="",$C40="Lopetus",$D40=""),0,MAX(0,MIN($J40,DATE(YEAR(TODAY())-1,12,31))-MAX($D40,DATE(YEAR(TODAY())-1,1,1))+1))</f>
        <v/>
      </c>
      <c r="O40">
        <f>IF(OR($C40="",$C40="Lopetus",$D40=""),0,MAX(0,MIN($J40,DATE(YEAR(TODAY()),12,31))-MAX($D40,DATE(YEAR(TODAY()),1,1))+1))</f>
        <v/>
      </c>
      <c r="P40">
        <f>IF(OR($C40="",$C40="Lopetus",$D40=""),0,MAX(0,MIN($J40,DATE(YEAR(TODAY())+1,12,31))-MAX($D40,DATE(YEAR(TODAY())+1,1,1))+1))</f>
        <v/>
      </c>
      <c r="Q40">
        <f>IF(OR($C40="",$C40="Lopetus",$D40=""),0,MAX(0,MIN($J40,TODAY())-MAX($D40,TODAY()-364)+1))</f>
        <v/>
      </c>
      <c r="R40">
        <f>IF(OR($C40="",$C40="Lopetus",$D40=""),0,MAX(0,MIN($J40,TODAY())-MAX($D40,TODAY()-181)+1))</f>
        <v/>
      </c>
      <c r="S40">
        <f>IF(OR($C40="",$C40="Lopetus",$D40="",Lisäominaisuudet!$C$51=""),0,MAX(0,MIN($J40,TODAY())-MAX($D40,Lisäominaisuudet!$C$51)+1))</f>
        <v/>
      </c>
    </row>
    <row r="41">
      <c r="B41" s="13">
        <f>IF($D41="","",ROW()-12)</f>
        <v/>
      </c>
      <c r="C41" s="13" t="n"/>
      <c r="D41" s="14" t="n"/>
      <c r="E41" s="15">
        <f>IF($J41="","",$J41-$D41+1)</f>
        <v/>
      </c>
      <c r="F41" s="13" t="n"/>
      <c r="G41" s="13" t="n"/>
      <c r="I41">
        <f>IFERROR(INDEX($D$13:$D$262,MATCH(TRUE(),INDEX(($D$13:$D$262&lt;&gt;"")*(ROW($D$13:$D$262)&gt;ROW($D41)),0),0)),"")</f>
        <v/>
      </c>
      <c r="J41">
        <f>IF(OR($C41="",$C41="Lopetus",$D41=""),"",IF($I41="",TODAY(),IF($I41=$D41,$D41,$I41-1)))</f>
        <v/>
      </c>
      <c r="K41">
        <f>IF(OR($C41="",$D41=""),$K40,IF($C41="Lopetus",$K40,IF($C41="Suomi",0,$K40+$E41)))</f>
        <v/>
      </c>
      <c r="L41">
        <f>IF(OR($C41="",$D41=""),$L40,IF($C41="Lopetus",$L40,IF($C41="Suomi",IF(AND($L40&gt;0,$K40&lt;=60),$L40,$D41),IF(AND($L40&gt;0,$K41&lt;=60),$L40,0))))</f>
        <v/>
      </c>
      <c r="M41">
        <f>IF(AND($C41="Suomi",$D41&lt;&gt;"",$L41&gt;0),$J41-$L41+1,"")</f>
        <v/>
      </c>
      <c r="N41">
        <f>IF(OR($C41="",$C41="Lopetus",$D41=""),0,MAX(0,MIN($J41,DATE(YEAR(TODAY())-1,12,31))-MAX($D41,DATE(YEAR(TODAY())-1,1,1))+1))</f>
        <v/>
      </c>
      <c r="O41">
        <f>IF(OR($C41="",$C41="Lopetus",$D41=""),0,MAX(0,MIN($J41,DATE(YEAR(TODAY()),12,31))-MAX($D41,DATE(YEAR(TODAY()),1,1))+1))</f>
        <v/>
      </c>
      <c r="P41">
        <f>IF(OR($C41="",$C41="Lopetus",$D41=""),0,MAX(0,MIN($J41,DATE(YEAR(TODAY())+1,12,31))-MAX($D41,DATE(YEAR(TODAY())+1,1,1))+1))</f>
        <v/>
      </c>
      <c r="Q41">
        <f>IF(OR($C41="",$C41="Lopetus",$D41=""),0,MAX(0,MIN($J41,TODAY())-MAX($D41,TODAY()-364)+1))</f>
        <v/>
      </c>
      <c r="R41">
        <f>IF(OR($C41="",$C41="Lopetus",$D41=""),0,MAX(0,MIN($J41,TODAY())-MAX($D41,TODAY()-181)+1))</f>
        <v/>
      </c>
      <c r="S41">
        <f>IF(OR($C41="",$C41="Lopetus",$D41="",Lisäominaisuudet!$C$51=""),0,MAX(0,MIN($J41,TODAY())-MAX($D41,Lisäominaisuudet!$C$51)+1))</f>
        <v/>
      </c>
    </row>
    <row r="42">
      <c r="B42" s="13">
        <f>IF($D42="","",ROW()-12)</f>
        <v/>
      </c>
      <c r="C42" s="13" t="n"/>
      <c r="D42" s="14" t="n"/>
      <c r="E42" s="15">
        <f>IF($J42="","",$J42-$D42+1)</f>
        <v/>
      </c>
      <c r="F42" s="13" t="n"/>
      <c r="G42" s="13" t="n"/>
      <c r="I42">
        <f>IFERROR(INDEX($D$13:$D$262,MATCH(TRUE(),INDEX(($D$13:$D$262&lt;&gt;"")*(ROW($D$13:$D$262)&gt;ROW($D42)),0),0)),"")</f>
        <v/>
      </c>
      <c r="J42">
        <f>IF(OR($C42="",$C42="Lopetus",$D42=""),"",IF($I42="",TODAY(),IF($I42=$D42,$D42,$I42-1)))</f>
        <v/>
      </c>
      <c r="K42">
        <f>IF(OR($C42="",$D42=""),$K41,IF($C42="Lopetus",$K41,IF($C42="Suomi",0,$K41+$E42)))</f>
        <v/>
      </c>
      <c r="L42">
        <f>IF(OR($C42="",$D42=""),$L41,IF($C42="Lopetus",$L41,IF($C42="Suomi",IF(AND($L41&gt;0,$K41&lt;=60),$L41,$D42),IF(AND($L41&gt;0,$K42&lt;=60),$L41,0))))</f>
        <v/>
      </c>
      <c r="M42">
        <f>IF(AND($C42="Suomi",$D42&lt;&gt;"",$L42&gt;0),$J42-$L42+1,"")</f>
        <v/>
      </c>
      <c r="N42">
        <f>IF(OR($C42="",$C42="Lopetus",$D42=""),0,MAX(0,MIN($J42,DATE(YEAR(TODAY())-1,12,31))-MAX($D42,DATE(YEAR(TODAY())-1,1,1))+1))</f>
        <v/>
      </c>
      <c r="O42">
        <f>IF(OR($C42="",$C42="Lopetus",$D42=""),0,MAX(0,MIN($J42,DATE(YEAR(TODAY()),12,31))-MAX($D42,DATE(YEAR(TODAY()),1,1))+1))</f>
        <v/>
      </c>
      <c r="P42">
        <f>IF(OR($C42="",$C42="Lopetus",$D42=""),0,MAX(0,MIN($J42,DATE(YEAR(TODAY())+1,12,31))-MAX($D42,DATE(YEAR(TODAY())+1,1,1))+1))</f>
        <v/>
      </c>
      <c r="Q42">
        <f>IF(OR($C42="",$C42="Lopetus",$D42=""),0,MAX(0,MIN($J42,TODAY())-MAX($D42,TODAY()-364)+1))</f>
        <v/>
      </c>
      <c r="R42">
        <f>IF(OR($C42="",$C42="Lopetus",$D42=""),0,MAX(0,MIN($J42,TODAY())-MAX($D42,TODAY()-181)+1))</f>
        <v/>
      </c>
      <c r="S42">
        <f>IF(OR($C42="",$C42="Lopetus",$D42="",Lisäominaisuudet!$C$51=""),0,MAX(0,MIN($J42,TODAY())-MAX($D42,Lisäominaisuudet!$C$51)+1))</f>
        <v/>
      </c>
    </row>
    <row r="43">
      <c r="B43" s="13">
        <f>IF($D43="","",ROW()-12)</f>
        <v/>
      </c>
      <c r="C43" s="13" t="n"/>
      <c r="D43" s="14" t="n"/>
      <c r="E43" s="15">
        <f>IF($J43="","",$J43-$D43+1)</f>
        <v/>
      </c>
      <c r="F43" s="13" t="n"/>
      <c r="G43" s="13" t="n"/>
      <c r="I43">
        <f>IFERROR(INDEX($D$13:$D$262,MATCH(TRUE(),INDEX(($D$13:$D$262&lt;&gt;"")*(ROW($D$13:$D$262)&gt;ROW($D43)),0),0)),"")</f>
        <v/>
      </c>
      <c r="J43">
        <f>IF(OR($C43="",$C43="Lopetus",$D43=""),"",IF($I43="",TODAY(),IF($I43=$D43,$D43,$I43-1)))</f>
        <v/>
      </c>
      <c r="K43">
        <f>IF(OR($C43="",$D43=""),$K42,IF($C43="Lopetus",$K42,IF($C43="Suomi",0,$K42+$E43)))</f>
        <v/>
      </c>
      <c r="L43">
        <f>IF(OR($C43="",$D43=""),$L42,IF($C43="Lopetus",$L42,IF($C43="Suomi",IF(AND($L42&gt;0,$K42&lt;=60),$L42,$D43),IF(AND($L42&gt;0,$K43&lt;=60),$L42,0))))</f>
        <v/>
      </c>
      <c r="M43">
        <f>IF(AND($C43="Suomi",$D43&lt;&gt;"",$L43&gt;0),$J43-$L43+1,"")</f>
        <v/>
      </c>
      <c r="N43">
        <f>IF(OR($C43="",$C43="Lopetus",$D43=""),0,MAX(0,MIN($J43,DATE(YEAR(TODAY())-1,12,31))-MAX($D43,DATE(YEAR(TODAY())-1,1,1))+1))</f>
        <v/>
      </c>
      <c r="O43">
        <f>IF(OR($C43="",$C43="Lopetus",$D43=""),0,MAX(0,MIN($J43,DATE(YEAR(TODAY()),12,31))-MAX($D43,DATE(YEAR(TODAY()),1,1))+1))</f>
        <v/>
      </c>
      <c r="P43">
        <f>IF(OR($C43="",$C43="Lopetus",$D43=""),0,MAX(0,MIN($J43,DATE(YEAR(TODAY())+1,12,31))-MAX($D43,DATE(YEAR(TODAY())+1,1,1))+1))</f>
        <v/>
      </c>
      <c r="Q43">
        <f>IF(OR($C43="",$C43="Lopetus",$D43=""),0,MAX(0,MIN($J43,TODAY())-MAX($D43,TODAY()-364)+1))</f>
        <v/>
      </c>
      <c r="R43">
        <f>IF(OR($C43="",$C43="Lopetus",$D43=""),0,MAX(0,MIN($J43,TODAY())-MAX($D43,TODAY()-181)+1))</f>
        <v/>
      </c>
      <c r="S43">
        <f>IF(OR($C43="",$C43="Lopetus",$D43="",Lisäominaisuudet!$C$51=""),0,MAX(0,MIN($J43,TODAY())-MAX($D43,Lisäominaisuudet!$C$51)+1))</f>
        <v/>
      </c>
    </row>
    <row r="44">
      <c r="B44" s="13">
        <f>IF($D44="","",ROW()-12)</f>
        <v/>
      </c>
      <c r="C44" s="13" t="n"/>
      <c r="D44" s="14" t="n"/>
      <c r="E44" s="15">
        <f>IF($J44="","",$J44-$D44+1)</f>
        <v/>
      </c>
      <c r="F44" s="13" t="n"/>
      <c r="G44" s="13" t="n"/>
      <c r="I44">
        <f>IFERROR(INDEX($D$13:$D$262,MATCH(TRUE(),INDEX(($D$13:$D$262&lt;&gt;"")*(ROW($D$13:$D$262)&gt;ROW($D44)),0),0)),"")</f>
        <v/>
      </c>
      <c r="J44">
        <f>IF(OR($C44="",$C44="Lopetus",$D44=""),"",IF($I44="",TODAY(),IF($I44=$D44,$D44,$I44-1)))</f>
        <v/>
      </c>
      <c r="K44">
        <f>IF(OR($C44="",$D44=""),$K43,IF($C44="Lopetus",$K43,IF($C44="Suomi",0,$K43+$E44)))</f>
        <v/>
      </c>
      <c r="L44">
        <f>IF(OR($C44="",$D44=""),$L43,IF($C44="Lopetus",$L43,IF($C44="Suomi",IF(AND($L43&gt;0,$K43&lt;=60),$L43,$D44),IF(AND($L43&gt;0,$K44&lt;=60),$L43,0))))</f>
        <v/>
      </c>
      <c r="M44">
        <f>IF(AND($C44="Suomi",$D44&lt;&gt;"",$L44&gt;0),$J44-$L44+1,"")</f>
        <v/>
      </c>
      <c r="N44">
        <f>IF(OR($C44="",$C44="Lopetus",$D44=""),0,MAX(0,MIN($J44,DATE(YEAR(TODAY())-1,12,31))-MAX($D44,DATE(YEAR(TODAY())-1,1,1))+1))</f>
        <v/>
      </c>
      <c r="O44">
        <f>IF(OR($C44="",$C44="Lopetus",$D44=""),0,MAX(0,MIN($J44,DATE(YEAR(TODAY()),12,31))-MAX($D44,DATE(YEAR(TODAY()),1,1))+1))</f>
        <v/>
      </c>
      <c r="P44">
        <f>IF(OR($C44="",$C44="Lopetus",$D44=""),0,MAX(0,MIN($J44,DATE(YEAR(TODAY())+1,12,31))-MAX($D44,DATE(YEAR(TODAY())+1,1,1))+1))</f>
        <v/>
      </c>
      <c r="Q44">
        <f>IF(OR($C44="",$C44="Lopetus",$D44=""),0,MAX(0,MIN($J44,TODAY())-MAX($D44,TODAY()-364)+1))</f>
        <v/>
      </c>
      <c r="R44">
        <f>IF(OR($C44="",$C44="Lopetus",$D44=""),0,MAX(0,MIN($J44,TODAY())-MAX($D44,TODAY()-181)+1))</f>
        <v/>
      </c>
      <c r="S44">
        <f>IF(OR($C44="",$C44="Lopetus",$D44="",Lisäominaisuudet!$C$51=""),0,MAX(0,MIN($J44,TODAY())-MAX($D44,Lisäominaisuudet!$C$51)+1))</f>
        <v/>
      </c>
    </row>
    <row r="45">
      <c r="B45" s="13">
        <f>IF($D45="","",ROW()-12)</f>
        <v/>
      </c>
      <c r="C45" s="13" t="n"/>
      <c r="D45" s="14" t="n"/>
      <c r="E45" s="15">
        <f>IF($J45="","",$J45-$D45+1)</f>
        <v/>
      </c>
      <c r="F45" s="13" t="n"/>
      <c r="G45" s="13" t="n"/>
      <c r="I45">
        <f>IFERROR(INDEX($D$13:$D$262,MATCH(TRUE(),INDEX(($D$13:$D$262&lt;&gt;"")*(ROW($D$13:$D$262)&gt;ROW($D45)),0),0)),"")</f>
        <v/>
      </c>
      <c r="J45">
        <f>IF(OR($C45="",$C45="Lopetus",$D45=""),"",IF($I45="",TODAY(),IF($I45=$D45,$D45,$I45-1)))</f>
        <v/>
      </c>
      <c r="K45">
        <f>IF(OR($C45="",$D45=""),$K44,IF($C45="Lopetus",$K44,IF($C45="Suomi",0,$K44+$E45)))</f>
        <v/>
      </c>
      <c r="L45">
        <f>IF(OR($C45="",$D45=""),$L44,IF($C45="Lopetus",$L44,IF($C45="Suomi",IF(AND($L44&gt;0,$K44&lt;=60),$L44,$D45),IF(AND($L44&gt;0,$K45&lt;=60),$L44,0))))</f>
        <v/>
      </c>
      <c r="M45">
        <f>IF(AND($C45="Suomi",$D45&lt;&gt;"",$L45&gt;0),$J45-$L45+1,"")</f>
        <v/>
      </c>
      <c r="N45">
        <f>IF(OR($C45="",$C45="Lopetus",$D45=""),0,MAX(0,MIN($J45,DATE(YEAR(TODAY())-1,12,31))-MAX($D45,DATE(YEAR(TODAY())-1,1,1))+1))</f>
        <v/>
      </c>
      <c r="O45">
        <f>IF(OR($C45="",$C45="Lopetus",$D45=""),0,MAX(0,MIN($J45,DATE(YEAR(TODAY()),12,31))-MAX($D45,DATE(YEAR(TODAY()),1,1))+1))</f>
        <v/>
      </c>
      <c r="P45">
        <f>IF(OR($C45="",$C45="Lopetus",$D45=""),0,MAX(0,MIN($J45,DATE(YEAR(TODAY())+1,12,31))-MAX($D45,DATE(YEAR(TODAY())+1,1,1))+1))</f>
        <v/>
      </c>
      <c r="Q45">
        <f>IF(OR($C45="",$C45="Lopetus",$D45=""),0,MAX(0,MIN($J45,TODAY())-MAX($D45,TODAY()-364)+1))</f>
        <v/>
      </c>
      <c r="R45">
        <f>IF(OR($C45="",$C45="Lopetus",$D45=""),0,MAX(0,MIN($J45,TODAY())-MAX($D45,TODAY()-181)+1))</f>
        <v/>
      </c>
      <c r="S45">
        <f>IF(OR($C45="",$C45="Lopetus",$D45="",Lisäominaisuudet!$C$51=""),0,MAX(0,MIN($J45,TODAY())-MAX($D45,Lisäominaisuudet!$C$51)+1))</f>
        <v/>
      </c>
    </row>
    <row r="46">
      <c r="B46" s="13">
        <f>IF($D46="","",ROW()-12)</f>
        <v/>
      </c>
      <c r="C46" s="13" t="n"/>
      <c r="D46" s="14" t="n"/>
      <c r="E46" s="15">
        <f>IF($J46="","",$J46-$D46+1)</f>
        <v/>
      </c>
      <c r="F46" s="13" t="n"/>
      <c r="G46" s="13" t="n"/>
      <c r="I46">
        <f>IFERROR(INDEX($D$13:$D$262,MATCH(TRUE(),INDEX(($D$13:$D$262&lt;&gt;"")*(ROW($D$13:$D$262)&gt;ROW($D46)),0),0)),"")</f>
        <v/>
      </c>
      <c r="J46">
        <f>IF(OR($C46="",$C46="Lopetus",$D46=""),"",IF($I46="",TODAY(),IF($I46=$D46,$D46,$I46-1)))</f>
        <v/>
      </c>
      <c r="K46">
        <f>IF(OR($C46="",$D46=""),$K45,IF($C46="Lopetus",$K45,IF($C46="Suomi",0,$K45+$E46)))</f>
        <v/>
      </c>
      <c r="L46">
        <f>IF(OR($C46="",$D46=""),$L45,IF($C46="Lopetus",$L45,IF($C46="Suomi",IF(AND($L45&gt;0,$K45&lt;=60),$L45,$D46),IF(AND($L45&gt;0,$K46&lt;=60),$L45,0))))</f>
        <v/>
      </c>
      <c r="M46">
        <f>IF(AND($C46="Suomi",$D46&lt;&gt;"",$L46&gt;0),$J46-$L46+1,"")</f>
        <v/>
      </c>
      <c r="N46">
        <f>IF(OR($C46="",$C46="Lopetus",$D46=""),0,MAX(0,MIN($J46,DATE(YEAR(TODAY())-1,12,31))-MAX($D46,DATE(YEAR(TODAY())-1,1,1))+1))</f>
        <v/>
      </c>
      <c r="O46">
        <f>IF(OR($C46="",$C46="Lopetus",$D46=""),0,MAX(0,MIN($J46,DATE(YEAR(TODAY()),12,31))-MAX($D46,DATE(YEAR(TODAY()),1,1))+1))</f>
        <v/>
      </c>
      <c r="P46">
        <f>IF(OR($C46="",$C46="Lopetus",$D46=""),0,MAX(0,MIN($J46,DATE(YEAR(TODAY())+1,12,31))-MAX($D46,DATE(YEAR(TODAY())+1,1,1))+1))</f>
        <v/>
      </c>
      <c r="Q46">
        <f>IF(OR($C46="",$C46="Lopetus",$D46=""),0,MAX(0,MIN($J46,TODAY())-MAX($D46,TODAY()-364)+1))</f>
        <v/>
      </c>
      <c r="R46">
        <f>IF(OR($C46="",$C46="Lopetus",$D46=""),0,MAX(0,MIN($J46,TODAY())-MAX($D46,TODAY()-181)+1))</f>
        <v/>
      </c>
      <c r="S46">
        <f>IF(OR($C46="",$C46="Lopetus",$D46="",Lisäominaisuudet!$C$51=""),0,MAX(0,MIN($J46,TODAY())-MAX($D46,Lisäominaisuudet!$C$51)+1))</f>
        <v/>
      </c>
    </row>
    <row r="47">
      <c r="B47" s="13">
        <f>IF($D47="","",ROW()-12)</f>
        <v/>
      </c>
      <c r="C47" s="13" t="n"/>
      <c r="D47" s="14" t="n"/>
      <c r="E47" s="15">
        <f>IF($J47="","",$J47-$D47+1)</f>
        <v/>
      </c>
      <c r="F47" s="13" t="n"/>
      <c r="G47" s="13" t="n"/>
      <c r="I47">
        <f>IFERROR(INDEX($D$13:$D$262,MATCH(TRUE(),INDEX(($D$13:$D$262&lt;&gt;"")*(ROW($D$13:$D$262)&gt;ROW($D47)),0),0)),"")</f>
        <v/>
      </c>
      <c r="J47">
        <f>IF(OR($C47="",$C47="Lopetus",$D47=""),"",IF($I47="",TODAY(),IF($I47=$D47,$D47,$I47-1)))</f>
        <v/>
      </c>
      <c r="K47">
        <f>IF(OR($C47="",$D47=""),$K46,IF($C47="Lopetus",$K46,IF($C47="Suomi",0,$K46+$E47)))</f>
        <v/>
      </c>
      <c r="L47">
        <f>IF(OR($C47="",$D47=""),$L46,IF($C47="Lopetus",$L46,IF($C47="Suomi",IF(AND($L46&gt;0,$K46&lt;=60),$L46,$D47),IF(AND($L46&gt;0,$K47&lt;=60),$L46,0))))</f>
        <v/>
      </c>
      <c r="M47">
        <f>IF(AND($C47="Suomi",$D47&lt;&gt;"",$L47&gt;0),$J47-$L47+1,"")</f>
        <v/>
      </c>
      <c r="N47">
        <f>IF(OR($C47="",$C47="Lopetus",$D47=""),0,MAX(0,MIN($J47,DATE(YEAR(TODAY())-1,12,31))-MAX($D47,DATE(YEAR(TODAY())-1,1,1))+1))</f>
        <v/>
      </c>
      <c r="O47">
        <f>IF(OR($C47="",$C47="Lopetus",$D47=""),0,MAX(0,MIN($J47,DATE(YEAR(TODAY()),12,31))-MAX($D47,DATE(YEAR(TODAY()),1,1))+1))</f>
        <v/>
      </c>
      <c r="P47">
        <f>IF(OR($C47="",$C47="Lopetus",$D47=""),0,MAX(0,MIN($J47,DATE(YEAR(TODAY())+1,12,31))-MAX($D47,DATE(YEAR(TODAY())+1,1,1))+1))</f>
        <v/>
      </c>
      <c r="Q47">
        <f>IF(OR($C47="",$C47="Lopetus",$D47=""),0,MAX(0,MIN($J47,TODAY())-MAX($D47,TODAY()-364)+1))</f>
        <v/>
      </c>
      <c r="R47">
        <f>IF(OR($C47="",$C47="Lopetus",$D47=""),0,MAX(0,MIN($J47,TODAY())-MAX($D47,TODAY()-181)+1))</f>
        <v/>
      </c>
      <c r="S47">
        <f>IF(OR($C47="",$C47="Lopetus",$D47="",Lisäominaisuudet!$C$51=""),0,MAX(0,MIN($J47,TODAY())-MAX($D47,Lisäominaisuudet!$C$51)+1))</f>
        <v/>
      </c>
    </row>
    <row r="48">
      <c r="B48" s="13">
        <f>IF($D48="","",ROW()-12)</f>
        <v/>
      </c>
      <c r="C48" s="13" t="n"/>
      <c r="D48" s="14" t="n"/>
      <c r="E48" s="15">
        <f>IF($J48="","",$J48-$D48+1)</f>
        <v/>
      </c>
      <c r="F48" s="13" t="n"/>
      <c r="G48" s="13" t="n"/>
      <c r="I48">
        <f>IFERROR(INDEX($D$13:$D$262,MATCH(TRUE(),INDEX(($D$13:$D$262&lt;&gt;"")*(ROW($D$13:$D$262)&gt;ROW($D48)),0),0)),"")</f>
        <v/>
      </c>
      <c r="J48">
        <f>IF(OR($C48="",$C48="Lopetus",$D48=""),"",IF($I48="",TODAY(),IF($I48=$D48,$D48,$I48-1)))</f>
        <v/>
      </c>
      <c r="K48">
        <f>IF(OR($C48="",$D48=""),$K47,IF($C48="Lopetus",$K47,IF($C48="Suomi",0,$K47+$E48)))</f>
        <v/>
      </c>
      <c r="L48">
        <f>IF(OR($C48="",$D48=""),$L47,IF($C48="Lopetus",$L47,IF($C48="Suomi",IF(AND($L47&gt;0,$K47&lt;=60),$L47,$D48),IF(AND($L47&gt;0,$K48&lt;=60),$L47,0))))</f>
        <v/>
      </c>
      <c r="M48">
        <f>IF(AND($C48="Suomi",$D48&lt;&gt;"",$L48&gt;0),$J48-$L48+1,"")</f>
        <v/>
      </c>
      <c r="N48">
        <f>IF(OR($C48="",$C48="Lopetus",$D48=""),0,MAX(0,MIN($J48,DATE(YEAR(TODAY())-1,12,31))-MAX($D48,DATE(YEAR(TODAY())-1,1,1))+1))</f>
        <v/>
      </c>
      <c r="O48">
        <f>IF(OR($C48="",$C48="Lopetus",$D48=""),0,MAX(0,MIN($J48,DATE(YEAR(TODAY()),12,31))-MAX($D48,DATE(YEAR(TODAY()),1,1))+1))</f>
        <v/>
      </c>
      <c r="P48">
        <f>IF(OR($C48="",$C48="Lopetus",$D48=""),0,MAX(0,MIN($J48,DATE(YEAR(TODAY())+1,12,31))-MAX($D48,DATE(YEAR(TODAY())+1,1,1))+1))</f>
        <v/>
      </c>
      <c r="Q48">
        <f>IF(OR($C48="",$C48="Lopetus",$D48=""),0,MAX(0,MIN($J48,TODAY())-MAX($D48,TODAY()-364)+1))</f>
        <v/>
      </c>
      <c r="R48">
        <f>IF(OR($C48="",$C48="Lopetus",$D48=""),0,MAX(0,MIN($J48,TODAY())-MAX($D48,TODAY()-181)+1))</f>
        <v/>
      </c>
      <c r="S48">
        <f>IF(OR($C48="",$C48="Lopetus",$D48="",Lisäominaisuudet!$C$51=""),0,MAX(0,MIN($J48,TODAY())-MAX($D48,Lisäominaisuudet!$C$51)+1))</f>
        <v/>
      </c>
    </row>
    <row r="49">
      <c r="B49" s="13">
        <f>IF($D49="","",ROW()-12)</f>
        <v/>
      </c>
      <c r="C49" s="13" t="n"/>
      <c r="D49" s="14" t="n"/>
      <c r="E49" s="15">
        <f>IF($J49="","",$J49-$D49+1)</f>
        <v/>
      </c>
      <c r="F49" s="13" t="n"/>
      <c r="G49" s="13" t="n"/>
      <c r="I49">
        <f>IFERROR(INDEX($D$13:$D$262,MATCH(TRUE(),INDEX(($D$13:$D$262&lt;&gt;"")*(ROW($D$13:$D$262)&gt;ROW($D49)),0),0)),"")</f>
        <v/>
      </c>
      <c r="J49">
        <f>IF(OR($C49="",$C49="Lopetus",$D49=""),"",IF($I49="",TODAY(),IF($I49=$D49,$D49,$I49-1)))</f>
        <v/>
      </c>
      <c r="K49">
        <f>IF(OR($C49="",$D49=""),$K48,IF($C49="Lopetus",$K48,IF($C49="Suomi",0,$K48+$E49)))</f>
        <v/>
      </c>
      <c r="L49">
        <f>IF(OR($C49="",$D49=""),$L48,IF($C49="Lopetus",$L48,IF($C49="Suomi",IF(AND($L48&gt;0,$K48&lt;=60),$L48,$D49),IF(AND($L48&gt;0,$K49&lt;=60),$L48,0))))</f>
        <v/>
      </c>
      <c r="M49">
        <f>IF(AND($C49="Suomi",$D49&lt;&gt;"",$L49&gt;0),$J49-$L49+1,"")</f>
        <v/>
      </c>
      <c r="N49">
        <f>IF(OR($C49="",$C49="Lopetus",$D49=""),0,MAX(0,MIN($J49,DATE(YEAR(TODAY())-1,12,31))-MAX($D49,DATE(YEAR(TODAY())-1,1,1))+1))</f>
        <v/>
      </c>
      <c r="O49">
        <f>IF(OR($C49="",$C49="Lopetus",$D49=""),0,MAX(0,MIN($J49,DATE(YEAR(TODAY()),12,31))-MAX($D49,DATE(YEAR(TODAY()),1,1))+1))</f>
        <v/>
      </c>
      <c r="P49">
        <f>IF(OR($C49="",$C49="Lopetus",$D49=""),0,MAX(0,MIN($J49,DATE(YEAR(TODAY())+1,12,31))-MAX($D49,DATE(YEAR(TODAY())+1,1,1))+1))</f>
        <v/>
      </c>
      <c r="Q49">
        <f>IF(OR($C49="",$C49="Lopetus",$D49=""),0,MAX(0,MIN($J49,TODAY())-MAX($D49,TODAY()-364)+1))</f>
        <v/>
      </c>
      <c r="R49">
        <f>IF(OR($C49="",$C49="Lopetus",$D49=""),0,MAX(0,MIN($J49,TODAY())-MAX($D49,TODAY()-181)+1))</f>
        <v/>
      </c>
      <c r="S49">
        <f>IF(OR($C49="",$C49="Lopetus",$D49="",Lisäominaisuudet!$C$51=""),0,MAX(0,MIN($J49,TODAY())-MAX($D49,Lisäominaisuudet!$C$51)+1))</f>
        <v/>
      </c>
    </row>
    <row r="50">
      <c r="B50" s="13">
        <f>IF($D50="","",ROW()-12)</f>
        <v/>
      </c>
      <c r="C50" s="13" t="n"/>
      <c r="D50" s="14" t="n"/>
      <c r="E50" s="15">
        <f>IF($J50="","",$J50-$D50+1)</f>
        <v/>
      </c>
      <c r="F50" s="13" t="n"/>
      <c r="G50" s="13" t="n"/>
      <c r="I50">
        <f>IFERROR(INDEX($D$13:$D$262,MATCH(TRUE(),INDEX(($D$13:$D$262&lt;&gt;"")*(ROW($D$13:$D$262)&gt;ROW($D50)),0),0)),"")</f>
        <v/>
      </c>
      <c r="J50">
        <f>IF(OR($C50="",$C50="Lopetus",$D50=""),"",IF($I50="",TODAY(),IF($I50=$D50,$D50,$I50-1)))</f>
        <v/>
      </c>
      <c r="K50">
        <f>IF(OR($C50="",$D50=""),$K49,IF($C50="Lopetus",$K49,IF($C50="Suomi",0,$K49+$E50)))</f>
        <v/>
      </c>
      <c r="L50">
        <f>IF(OR($C50="",$D50=""),$L49,IF($C50="Lopetus",$L49,IF($C50="Suomi",IF(AND($L49&gt;0,$K49&lt;=60),$L49,$D50),IF(AND($L49&gt;0,$K50&lt;=60),$L49,0))))</f>
        <v/>
      </c>
      <c r="M50">
        <f>IF(AND($C50="Suomi",$D50&lt;&gt;"",$L50&gt;0),$J50-$L50+1,"")</f>
        <v/>
      </c>
      <c r="N50">
        <f>IF(OR($C50="",$C50="Lopetus",$D50=""),0,MAX(0,MIN($J50,DATE(YEAR(TODAY())-1,12,31))-MAX($D50,DATE(YEAR(TODAY())-1,1,1))+1))</f>
        <v/>
      </c>
      <c r="O50">
        <f>IF(OR($C50="",$C50="Lopetus",$D50=""),0,MAX(0,MIN($J50,DATE(YEAR(TODAY()),12,31))-MAX($D50,DATE(YEAR(TODAY()),1,1))+1))</f>
        <v/>
      </c>
      <c r="P50">
        <f>IF(OR($C50="",$C50="Lopetus",$D50=""),0,MAX(0,MIN($J50,DATE(YEAR(TODAY())+1,12,31))-MAX($D50,DATE(YEAR(TODAY())+1,1,1))+1))</f>
        <v/>
      </c>
      <c r="Q50">
        <f>IF(OR($C50="",$C50="Lopetus",$D50=""),0,MAX(0,MIN($J50,TODAY())-MAX($D50,TODAY()-364)+1))</f>
        <v/>
      </c>
      <c r="R50">
        <f>IF(OR($C50="",$C50="Lopetus",$D50=""),0,MAX(0,MIN($J50,TODAY())-MAX($D50,TODAY()-181)+1))</f>
        <v/>
      </c>
      <c r="S50">
        <f>IF(OR($C50="",$C50="Lopetus",$D50="",Lisäominaisuudet!$C$51=""),0,MAX(0,MIN($J50,TODAY())-MAX($D50,Lisäominaisuudet!$C$51)+1))</f>
        <v/>
      </c>
    </row>
    <row r="51">
      <c r="B51" s="13">
        <f>IF($D51="","",ROW()-12)</f>
        <v/>
      </c>
      <c r="C51" s="13" t="n"/>
      <c r="D51" s="14" t="n"/>
      <c r="E51" s="15">
        <f>IF($J51="","",$J51-$D51+1)</f>
        <v/>
      </c>
      <c r="F51" s="13" t="n"/>
      <c r="G51" s="13" t="n"/>
      <c r="I51">
        <f>IFERROR(INDEX($D$13:$D$262,MATCH(TRUE(),INDEX(($D$13:$D$262&lt;&gt;"")*(ROW($D$13:$D$262)&gt;ROW($D51)),0),0)),"")</f>
        <v/>
      </c>
      <c r="J51">
        <f>IF(OR($C51="",$C51="Lopetus",$D51=""),"",IF($I51="",TODAY(),IF($I51=$D51,$D51,$I51-1)))</f>
        <v/>
      </c>
      <c r="K51">
        <f>IF(OR($C51="",$D51=""),$K50,IF($C51="Lopetus",$K50,IF($C51="Suomi",0,$K50+$E51)))</f>
        <v/>
      </c>
      <c r="L51">
        <f>IF(OR($C51="",$D51=""),$L50,IF($C51="Lopetus",$L50,IF($C51="Suomi",IF(AND($L50&gt;0,$K50&lt;=60),$L50,$D51),IF(AND($L50&gt;0,$K51&lt;=60),$L50,0))))</f>
        <v/>
      </c>
      <c r="M51">
        <f>IF(AND($C51="Suomi",$D51&lt;&gt;"",$L51&gt;0),$J51-$L51+1,"")</f>
        <v/>
      </c>
      <c r="N51">
        <f>IF(OR($C51="",$C51="Lopetus",$D51=""),0,MAX(0,MIN($J51,DATE(YEAR(TODAY())-1,12,31))-MAX($D51,DATE(YEAR(TODAY())-1,1,1))+1))</f>
        <v/>
      </c>
      <c r="O51">
        <f>IF(OR($C51="",$C51="Lopetus",$D51=""),0,MAX(0,MIN($J51,DATE(YEAR(TODAY()),12,31))-MAX($D51,DATE(YEAR(TODAY()),1,1))+1))</f>
        <v/>
      </c>
      <c r="P51">
        <f>IF(OR($C51="",$C51="Lopetus",$D51=""),0,MAX(0,MIN($J51,DATE(YEAR(TODAY())+1,12,31))-MAX($D51,DATE(YEAR(TODAY())+1,1,1))+1))</f>
        <v/>
      </c>
      <c r="Q51">
        <f>IF(OR($C51="",$C51="Lopetus",$D51=""),0,MAX(0,MIN($J51,TODAY())-MAX($D51,TODAY()-364)+1))</f>
        <v/>
      </c>
      <c r="R51">
        <f>IF(OR($C51="",$C51="Lopetus",$D51=""),0,MAX(0,MIN($J51,TODAY())-MAX($D51,TODAY()-181)+1))</f>
        <v/>
      </c>
      <c r="S51">
        <f>IF(OR($C51="",$C51="Lopetus",$D51="",Lisäominaisuudet!$C$51=""),0,MAX(0,MIN($J51,TODAY())-MAX($D51,Lisäominaisuudet!$C$51)+1))</f>
        <v/>
      </c>
    </row>
    <row r="52">
      <c r="B52" s="13">
        <f>IF($D52="","",ROW()-12)</f>
        <v/>
      </c>
      <c r="C52" s="13" t="n"/>
      <c r="D52" s="14" t="n"/>
      <c r="E52" s="15">
        <f>IF($J52="","",$J52-$D52+1)</f>
        <v/>
      </c>
      <c r="F52" s="13" t="n"/>
      <c r="G52" s="13" t="n"/>
      <c r="I52">
        <f>IFERROR(INDEX($D$13:$D$262,MATCH(TRUE(),INDEX(($D$13:$D$262&lt;&gt;"")*(ROW($D$13:$D$262)&gt;ROW($D52)),0),0)),"")</f>
        <v/>
      </c>
      <c r="J52">
        <f>IF(OR($C52="",$C52="Lopetus",$D52=""),"",IF($I52="",TODAY(),IF($I52=$D52,$D52,$I52-1)))</f>
        <v/>
      </c>
      <c r="K52">
        <f>IF(OR($C52="",$D52=""),$K51,IF($C52="Lopetus",$K51,IF($C52="Suomi",0,$K51+$E52)))</f>
        <v/>
      </c>
      <c r="L52">
        <f>IF(OR($C52="",$D52=""),$L51,IF($C52="Lopetus",$L51,IF($C52="Suomi",IF(AND($L51&gt;0,$K51&lt;=60),$L51,$D52),IF(AND($L51&gt;0,$K52&lt;=60),$L51,0))))</f>
        <v/>
      </c>
      <c r="M52">
        <f>IF(AND($C52="Suomi",$D52&lt;&gt;"",$L52&gt;0),$J52-$L52+1,"")</f>
        <v/>
      </c>
      <c r="N52">
        <f>IF(OR($C52="",$C52="Lopetus",$D52=""),0,MAX(0,MIN($J52,DATE(YEAR(TODAY())-1,12,31))-MAX($D52,DATE(YEAR(TODAY())-1,1,1))+1))</f>
        <v/>
      </c>
      <c r="O52">
        <f>IF(OR($C52="",$C52="Lopetus",$D52=""),0,MAX(0,MIN($J52,DATE(YEAR(TODAY()),12,31))-MAX($D52,DATE(YEAR(TODAY()),1,1))+1))</f>
        <v/>
      </c>
      <c r="P52">
        <f>IF(OR($C52="",$C52="Lopetus",$D52=""),0,MAX(0,MIN($J52,DATE(YEAR(TODAY())+1,12,31))-MAX($D52,DATE(YEAR(TODAY())+1,1,1))+1))</f>
        <v/>
      </c>
      <c r="Q52">
        <f>IF(OR($C52="",$C52="Lopetus",$D52=""),0,MAX(0,MIN($J52,TODAY())-MAX($D52,TODAY()-364)+1))</f>
        <v/>
      </c>
      <c r="R52">
        <f>IF(OR($C52="",$C52="Lopetus",$D52=""),0,MAX(0,MIN($J52,TODAY())-MAX($D52,TODAY()-181)+1))</f>
        <v/>
      </c>
      <c r="S52">
        <f>IF(OR($C52="",$C52="Lopetus",$D52="",Lisäominaisuudet!$C$51=""),0,MAX(0,MIN($J52,TODAY())-MAX($D52,Lisäominaisuudet!$C$51)+1))</f>
        <v/>
      </c>
    </row>
    <row r="53">
      <c r="B53" s="13">
        <f>IF($D53="","",ROW()-12)</f>
        <v/>
      </c>
      <c r="C53" s="13" t="n"/>
      <c r="D53" s="14" t="n"/>
      <c r="E53" s="15">
        <f>IF($J53="","",$J53-$D53+1)</f>
        <v/>
      </c>
      <c r="F53" s="13" t="n"/>
      <c r="G53" s="13" t="n"/>
      <c r="I53">
        <f>IFERROR(INDEX($D$13:$D$262,MATCH(TRUE(),INDEX(($D$13:$D$262&lt;&gt;"")*(ROW($D$13:$D$262)&gt;ROW($D53)),0),0)),"")</f>
        <v/>
      </c>
      <c r="J53">
        <f>IF(OR($C53="",$C53="Lopetus",$D53=""),"",IF($I53="",TODAY(),IF($I53=$D53,$D53,$I53-1)))</f>
        <v/>
      </c>
      <c r="K53">
        <f>IF(OR($C53="",$D53=""),$K52,IF($C53="Lopetus",$K52,IF($C53="Suomi",0,$K52+$E53)))</f>
        <v/>
      </c>
      <c r="L53">
        <f>IF(OR($C53="",$D53=""),$L52,IF($C53="Lopetus",$L52,IF($C53="Suomi",IF(AND($L52&gt;0,$K52&lt;=60),$L52,$D53),IF(AND($L52&gt;0,$K53&lt;=60),$L52,0))))</f>
        <v/>
      </c>
      <c r="M53">
        <f>IF(AND($C53="Suomi",$D53&lt;&gt;"",$L53&gt;0),$J53-$L53+1,"")</f>
        <v/>
      </c>
      <c r="N53">
        <f>IF(OR($C53="",$C53="Lopetus",$D53=""),0,MAX(0,MIN($J53,DATE(YEAR(TODAY())-1,12,31))-MAX($D53,DATE(YEAR(TODAY())-1,1,1))+1))</f>
        <v/>
      </c>
      <c r="O53">
        <f>IF(OR($C53="",$C53="Lopetus",$D53=""),0,MAX(0,MIN($J53,DATE(YEAR(TODAY()),12,31))-MAX($D53,DATE(YEAR(TODAY()),1,1))+1))</f>
        <v/>
      </c>
      <c r="P53">
        <f>IF(OR($C53="",$C53="Lopetus",$D53=""),0,MAX(0,MIN($J53,DATE(YEAR(TODAY())+1,12,31))-MAX($D53,DATE(YEAR(TODAY())+1,1,1))+1))</f>
        <v/>
      </c>
      <c r="Q53">
        <f>IF(OR($C53="",$C53="Lopetus",$D53=""),0,MAX(0,MIN($J53,TODAY())-MAX($D53,TODAY()-364)+1))</f>
        <v/>
      </c>
      <c r="R53">
        <f>IF(OR($C53="",$C53="Lopetus",$D53=""),0,MAX(0,MIN($J53,TODAY())-MAX($D53,TODAY()-181)+1))</f>
        <v/>
      </c>
      <c r="S53">
        <f>IF(OR($C53="",$C53="Lopetus",$D53="",Lisäominaisuudet!$C$51=""),0,MAX(0,MIN($J53,TODAY())-MAX($D53,Lisäominaisuudet!$C$51)+1))</f>
        <v/>
      </c>
    </row>
    <row r="54">
      <c r="B54" s="13">
        <f>IF($D54="","",ROW()-12)</f>
        <v/>
      </c>
      <c r="C54" s="13" t="n"/>
      <c r="D54" s="14" t="n"/>
      <c r="E54" s="15">
        <f>IF($J54="","",$J54-$D54+1)</f>
        <v/>
      </c>
      <c r="F54" s="13" t="n"/>
      <c r="G54" s="13" t="n"/>
      <c r="I54">
        <f>IFERROR(INDEX($D$13:$D$262,MATCH(TRUE(),INDEX(($D$13:$D$262&lt;&gt;"")*(ROW($D$13:$D$262)&gt;ROW($D54)),0),0)),"")</f>
        <v/>
      </c>
      <c r="J54">
        <f>IF(OR($C54="",$C54="Lopetus",$D54=""),"",IF($I54="",TODAY(),IF($I54=$D54,$D54,$I54-1)))</f>
        <v/>
      </c>
      <c r="K54">
        <f>IF(OR($C54="",$D54=""),$K53,IF($C54="Lopetus",$K53,IF($C54="Suomi",0,$K53+$E54)))</f>
        <v/>
      </c>
      <c r="L54">
        <f>IF(OR($C54="",$D54=""),$L53,IF($C54="Lopetus",$L53,IF($C54="Suomi",IF(AND($L53&gt;0,$K53&lt;=60),$L53,$D54),IF(AND($L53&gt;0,$K54&lt;=60),$L53,0))))</f>
        <v/>
      </c>
      <c r="M54">
        <f>IF(AND($C54="Suomi",$D54&lt;&gt;"",$L54&gt;0),$J54-$L54+1,"")</f>
        <v/>
      </c>
      <c r="N54">
        <f>IF(OR($C54="",$C54="Lopetus",$D54=""),0,MAX(0,MIN($J54,DATE(YEAR(TODAY())-1,12,31))-MAX($D54,DATE(YEAR(TODAY())-1,1,1))+1))</f>
        <v/>
      </c>
      <c r="O54">
        <f>IF(OR($C54="",$C54="Lopetus",$D54=""),0,MAX(0,MIN($J54,DATE(YEAR(TODAY()),12,31))-MAX($D54,DATE(YEAR(TODAY()),1,1))+1))</f>
        <v/>
      </c>
      <c r="P54">
        <f>IF(OR($C54="",$C54="Lopetus",$D54=""),0,MAX(0,MIN($J54,DATE(YEAR(TODAY())+1,12,31))-MAX($D54,DATE(YEAR(TODAY())+1,1,1))+1))</f>
        <v/>
      </c>
      <c r="Q54">
        <f>IF(OR($C54="",$C54="Lopetus",$D54=""),0,MAX(0,MIN($J54,TODAY())-MAX($D54,TODAY()-364)+1))</f>
        <v/>
      </c>
      <c r="R54">
        <f>IF(OR($C54="",$C54="Lopetus",$D54=""),0,MAX(0,MIN($J54,TODAY())-MAX($D54,TODAY()-181)+1))</f>
        <v/>
      </c>
      <c r="S54">
        <f>IF(OR($C54="",$C54="Lopetus",$D54="",Lisäominaisuudet!$C$51=""),0,MAX(0,MIN($J54,TODAY())-MAX($D54,Lisäominaisuudet!$C$51)+1))</f>
        <v/>
      </c>
    </row>
    <row r="55">
      <c r="B55" s="13">
        <f>IF($D55="","",ROW()-12)</f>
        <v/>
      </c>
      <c r="C55" s="13" t="n"/>
      <c r="D55" s="14" t="n"/>
      <c r="E55" s="15">
        <f>IF($J55="","",$J55-$D55+1)</f>
        <v/>
      </c>
      <c r="F55" s="13" t="n"/>
      <c r="G55" s="13" t="n"/>
      <c r="I55">
        <f>IFERROR(INDEX($D$13:$D$262,MATCH(TRUE(),INDEX(($D$13:$D$262&lt;&gt;"")*(ROW($D$13:$D$262)&gt;ROW($D55)),0),0)),"")</f>
        <v/>
      </c>
      <c r="J55">
        <f>IF(OR($C55="",$C55="Lopetus",$D55=""),"",IF($I55="",TODAY(),IF($I55=$D55,$D55,$I55-1)))</f>
        <v/>
      </c>
      <c r="K55">
        <f>IF(OR($C55="",$D55=""),$K54,IF($C55="Lopetus",$K54,IF($C55="Suomi",0,$K54+$E55)))</f>
        <v/>
      </c>
      <c r="L55">
        <f>IF(OR($C55="",$D55=""),$L54,IF($C55="Lopetus",$L54,IF($C55="Suomi",IF(AND($L54&gt;0,$K54&lt;=60),$L54,$D55),IF(AND($L54&gt;0,$K55&lt;=60),$L54,0))))</f>
        <v/>
      </c>
      <c r="M55">
        <f>IF(AND($C55="Suomi",$D55&lt;&gt;"",$L55&gt;0),$J55-$L55+1,"")</f>
        <v/>
      </c>
      <c r="N55">
        <f>IF(OR($C55="",$C55="Lopetus",$D55=""),0,MAX(0,MIN($J55,DATE(YEAR(TODAY())-1,12,31))-MAX($D55,DATE(YEAR(TODAY())-1,1,1))+1))</f>
        <v/>
      </c>
      <c r="O55">
        <f>IF(OR($C55="",$C55="Lopetus",$D55=""),0,MAX(0,MIN($J55,DATE(YEAR(TODAY()),12,31))-MAX($D55,DATE(YEAR(TODAY()),1,1))+1))</f>
        <v/>
      </c>
      <c r="P55">
        <f>IF(OR($C55="",$C55="Lopetus",$D55=""),0,MAX(0,MIN($J55,DATE(YEAR(TODAY())+1,12,31))-MAX($D55,DATE(YEAR(TODAY())+1,1,1))+1))</f>
        <v/>
      </c>
      <c r="Q55">
        <f>IF(OR($C55="",$C55="Lopetus",$D55=""),0,MAX(0,MIN($J55,TODAY())-MAX($D55,TODAY()-364)+1))</f>
        <v/>
      </c>
      <c r="R55">
        <f>IF(OR($C55="",$C55="Lopetus",$D55=""),0,MAX(0,MIN($J55,TODAY())-MAX($D55,TODAY()-181)+1))</f>
        <v/>
      </c>
      <c r="S55">
        <f>IF(OR($C55="",$C55="Lopetus",$D55="",Lisäominaisuudet!$C$51=""),0,MAX(0,MIN($J55,TODAY())-MAX($D55,Lisäominaisuudet!$C$51)+1))</f>
        <v/>
      </c>
    </row>
    <row r="56">
      <c r="B56" s="13">
        <f>IF($D56="","",ROW()-12)</f>
        <v/>
      </c>
      <c r="C56" s="13" t="n"/>
      <c r="D56" s="14" t="n"/>
      <c r="E56" s="15">
        <f>IF($J56="","",$J56-$D56+1)</f>
        <v/>
      </c>
      <c r="F56" s="13" t="n"/>
      <c r="G56" s="13" t="n"/>
      <c r="I56">
        <f>IFERROR(INDEX($D$13:$D$262,MATCH(TRUE(),INDEX(($D$13:$D$262&lt;&gt;"")*(ROW($D$13:$D$262)&gt;ROW($D56)),0),0)),"")</f>
        <v/>
      </c>
      <c r="J56">
        <f>IF(OR($C56="",$C56="Lopetus",$D56=""),"",IF($I56="",TODAY(),IF($I56=$D56,$D56,$I56-1)))</f>
        <v/>
      </c>
      <c r="K56">
        <f>IF(OR($C56="",$D56=""),$K55,IF($C56="Lopetus",$K55,IF($C56="Suomi",0,$K55+$E56)))</f>
        <v/>
      </c>
      <c r="L56">
        <f>IF(OR($C56="",$D56=""),$L55,IF($C56="Lopetus",$L55,IF($C56="Suomi",IF(AND($L55&gt;0,$K55&lt;=60),$L55,$D56),IF(AND($L55&gt;0,$K56&lt;=60),$L55,0))))</f>
        <v/>
      </c>
      <c r="M56">
        <f>IF(AND($C56="Suomi",$D56&lt;&gt;"",$L56&gt;0),$J56-$L56+1,"")</f>
        <v/>
      </c>
      <c r="N56">
        <f>IF(OR($C56="",$C56="Lopetus",$D56=""),0,MAX(0,MIN($J56,DATE(YEAR(TODAY())-1,12,31))-MAX($D56,DATE(YEAR(TODAY())-1,1,1))+1))</f>
        <v/>
      </c>
      <c r="O56">
        <f>IF(OR($C56="",$C56="Lopetus",$D56=""),0,MAX(0,MIN($J56,DATE(YEAR(TODAY()),12,31))-MAX($D56,DATE(YEAR(TODAY()),1,1))+1))</f>
        <v/>
      </c>
      <c r="P56">
        <f>IF(OR($C56="",$C56="Lopetus",$D56=""),0,MAX(0,MIN($J56,DATE(YEAR(TODAY())+1,12,31))-MAX($D56,DATE(YEAR(TODAY())+1,1,1))+1))</f>
        <v/>
      </c>
      <c r="Q56">
        <f>IF(OR($C56="",$C56="Lopetus",$D56=""),0,MAX(0,MIN($J56,TODAY())-MAX($D56,TODAY()-364)+1))</f>
        <v/>
      </c>
      <c r="R56">
        <f>IF(OR($C56="",$C56="Lopetus",$D56=""),0,MAX(0,MIN($J56,TODAY())-MAX($D56,TODAY()-181)+1))</f>
        <v/>
      </c>
      <c r="S56">
        <f>IF(OR($C56="",$C56="Lopetus",$D56="",Lisäominaisuudet!$C$51=""),0,MAX(0,MIN($J56,TODAY())-MAX($D56,Lisäominaisuudet!$C$51)+1))</f>
        <v/>
      </c>
    </row>
    <row r="57">
      <c r="B57" s="13">
        <f>IF($D57="","",ROW()-12)</f>
        <v/>
      </c>
      <c r="C57" s="13" t="n"/>
      <c r="D57" s="14" t="n"/>
      <c r="E57" s="15">
        <f>IF($J57="","",$J57-$D57+1)</f>
        <v/>
      </c>
      <c r="F57" s="13" t="n"/>
      <c r="G57" s="13" t="n"/>
      <c r="I57">
        <f>IFERROR(INDEX($D$13:$D$262,MATCH(TRUE(),INDEX(($D$13:$D$262&lt;&gt;"")*(ROW($D$13:$D$262)&gt;ROW($D57)),0),0)),"")</f>
        <v/>
      </c>
      <c r="J57">
        <f>IF(OR($C57="",$C57="Lopetus",$D57=""),"",IF($I57="",TODAY(),IF($I57=$D57,$D57,$I57-1)))</f>
        <v/>
      </c>
      <c r="K57">
        <f>IF(OR($C57="",$D57=""),$K56,IF($C57="Lopetus",$K56,IF($C57="Suomi",0,$K56+$E57)))</f>
        <v/>
      </c>
      <c r="L57">
        <f>IF(OR($C57="",$D57=""),$L56,IF($C57="Lopetus",$L56,IF($C57="Suomi",IF(AND($L56&gt;0,$K56&lt;=60),$L56,$D57),IF(AND($L56&gt;0,$K57&lt;=60),$L56,0))))</f>
        <v/>
      </c>
      <c r="M57">
        <f>IF(AND($C57="Suomi",$D57&lt;&gt;"",$L57&gt;0),$J57-$L57+1,"")</f>
        <v/>
      </c>
      <c r="N57">
        <f>IF(OR($C57="",$C57="Lopetus",$D57=""),0,MAX(0,MIN($J57,DATE(YEAR(TODAY())-1,12,31))-MAX($D57,DATE(YEAR(TODAY())-1,1,1))+1))</f>
        <v/>
      </c>
      <c r="O57">
        <f>IF(OR($C57="",$C57="Lopetus",$D57=""),0,MAX(0,MIN($J57,DATE(YEAR(TODAY()),12,31))-MAX($D57,DATE(YEAR(TODAY()),1,1))+1))</f>
        <v/>
      </c>
      <c r="P57">
        <f>IF(OR($C57="",$C57="Lopetus",$D57=""),0,MAX(0,MIN($J57,DATE(YEAR(TODAY())+1,12,31))-MAX($D57,DATE(YEAR(TODAY())+1,1,1))+1))</f>
        <v/>
      </c>
      <c r="Q57">
        <f>IF(OR($C57="",$C57="Lopetus",$D57=""),0,MAX(0,MIN($J57,TODAY())-MAX($D57,TODAY()-364)+1))</f>
        <v/>
      </c>
      <c r="R57">
        <f>IF(OR($C57="",$C57="Lopetus",$D57=""),0,MAX(0,MIN($J57,TODAY())-MAX($D57,TODAY()-181)+1))</f>
        <v/>
      </c>
      <c r="S57">
        <f>IF(OR($C57="",$C57="Lopetus",$D57="",Lisäominaisuudet!$C$51=""),0,MAX(0,MIN($J57,TODAY())-MAX($D57,Lisäominaisuudet!$C$51)+1))</f>
        <v/>
      </c>
    </row>
    <row r="58">
      <c r="B58" s="13">
        <f>IF($D58="","",ROW()-12)</f>
        <v/>
      </c>
      <c r="C58" s="13" t="n"/>
      <c r="D58" s="14" t="n"/>
      <c r="E58" s="15">
        <f>IF($J58="","",$J58-$D58+1)</f>
        <v/>
      </c>
      <c r="F58" s="13" t="n"/>
      <c r="G58" s="13" t="n"/>
      <c r="I58">
        <f>IFERROR(INDEX($D$13:$D$262,MATCH(TRUE(),INDEX(($D$13:$D$262&lt;&gt;"")*(ROW($D$13:$D$262)&gt;ROW($D58)),0),0)),"")</f>
        <v/>
      </c>
      <c r="J58">
        <f>IF(OR($C58="",$C58="Lopetus",$D58=""),"",IF($I58="",TODAY(),IF($I58=$D58,$D58,$I58-1)))</f>
        <v/>
      </c>
      <c r="K58">
        <f>IF(OR($C58="",$D58=""),$K57,IF($C58="Lopetus",$K57,IF($C58="Suomi",0,$K57+$E58)))</f>
        <v/>
      </c>
      <c r="L58">
        <f>IF(OR($C58="",$D58=""),$L57,IF($C58="Lopetus",$L57,IF($C58="Suomi",IF(AND($L57&gt;0,$K57&lt;=60),$L57,$D58),IF(AND($L57&gt;0,$K58&lt;=60),$L57,0))))</f>
        <v/>
      </c>
      <c r="M58">
        <f>IF(AND($C58="Suomi",$D58&lt;&gt;"",$L58&gt;0),$J58-$L58+1,"")</f>
        <v/>
      </c>
      <c r="N58">
        <f>IF(OR($C58="",$C58="Lopetus",$D58=""),0,MAX(0,MIN($J58,DATE(YEAR(TODAY())-1,12,31))-MAX($D58,DATE(YEAR(TODAY())-1,1,1))+1))</f>
        <v/>
      </c>
      <c r="O58">
        <f>IF(OR($C58="",$C58="Lopetus",$D58=""),0,MAX(0,MIN($J58,DATE(YEAR(TODAY()),12,31))-MAX($D58,DATE(YEAR(TODAY()),1,1))+1))</f>
        <v/>
      </c>
      <c r="P58">
        <f>IF(OR($C58="",$C58="Lopetus",$D58=""),0,MAX(0,MIN($J58,DATE(YEAR(TODAY())+1,12,31))-MAX($D58,DATE(YEAR(TODAY())+1,1,1))+1))</f>
        <v/>
      </c>
      <c r="Q58">
        <f>IF(OR($C58="",$C58="Lopetus",$D58=""),0,MAX(0,MIN($J58,TODAY())-MAX($D58,TODAY()-364)+1))</f>
        <v/>
      </c>
      <c r="R58">
        <f>IF(OR($C58="",$C58="Lopetus",$D58=""),0,MAX(0,MIN($J58,TODAY())-MAX($D58,TODAY()-181)+1))</f>
        <v/>
      </c>
      <c r="S58">
        <f>IF(OR($C58="",$C58="Lopetus",$D58="",Lisäominaisuudet!$C$51=""),0,MAX(0,MIN($J58,TODAY())-MAX($D58,Lisäominaisuudet!$C$51)+1))</f>
        <v/>
      </c>
    </row>
    <row r="59">
      <c r="B59" s="13">
        <f>IF($D59="","",ROW()-12)</f>
        <v/>
      </c>
      <c r="C59" s="13" t="n"/>
      <c r="D59" s="14" t="n"/>
      <c r="E59" s="15">
        <f>IF($J59="","",$J59-$D59+1)</f>
        <v/>
      </c>
      <c r="F59" s="13" t="n"/>
      <c r="G59" s="13" t="n"/>
      <c r="I59">
        <f>IFERROR(INDEX($D$13:$D$262,MATCH(TRUE(),INDEX(($D$13:$D$262&lt;&gt;"")*(ROW($D$13:$D$262)&gt;ROW($D59)),0),0)),"")</f>
        <v/>
      </c>
      <c r="J59">
        <f>IF(OR($C59="",$C59="Lopetus",$D59=""),"",IF($I59="",TODAY(),IF($I59=$D59,$D59,$I59-1)))</f>
        <v/>
      </c>
      <c r="K59">
        <f>IF(OR($C59="",$D59=""),$K58,IF($C59="Lopetus",$K58,IF($C59="Suomi",0,$K58+$E59)))</f>
        <v/>
      </c>
      <c r="L59">
        <f>IF(OR($C59="",$D59=""),$L58,IF($C59="Lopetus",$L58,IF($C59="Suomi",IF(AND($L58&gt;0,$K58&lt;=60),$L58,$D59),IF(AND($L58&gt;0,$K59&lt;=60),$L58,0))))</f>
        <v/>
      </c>
      <c r="M59">
        <f>IF(AND($C59="Suomi",$D59&lt;&gt;"",$L59&gt;0),$J59-$L59+1,"")</f>
        <v/>
      </c>
      <c r="N59">
        <f>IF(OR($C59="",$C59="Lopetus",$D59=""),0,MAX(0,MIN($J59,DATE(YEAR(TODAY())-1,12,31))-MAX($D59,DATE(YEAR(TODAY())-1,1,1))+1))</f>
        <v/>
      </c>
      <c r="O59">
        <f>IF(OR($C59="",$C59="Lopetus",$D59=""),0,MAX(0,MIN($J59,DATE(YEAR(TODAY()),12,31))-MAX($D59,DATE(YEAR(TODAY()),1,1))+1))</f>
        <v/>
      </c>
      <c r="P59">
        <f>IF(OR($C59="",$C59="Lopetus",$D59=""),0,MAX(0,MIN($J59,DATE(YEAR(TODAY())+1,12,31))-MAX($D59,DATE(YEAR(TODAY())+1,1,1))+1))</f>
        <v/>
      </c>
      <c r="Q59">
        <f>IF(OR($C59="",$C59="Lopetus",$D59=""),0,MAX(0,MIN($J59,TODAY())-MAX($D59,TODAY()-364)+1))</f>
        <v/>
      </c>
      <c r="R59">
        <f>IF(OR($C59="",$C59="Lopetus",$D59=""),0,MAX(0,MIN($J59,TODAY())-MAX($D59,TODAY()-181)+1))</f>
        <v/>
      </c>
      <c r="S59">
        <f>IF(OR($C59="",$C59="Lopetus",$D59="",Lisäominaisuudet!$C$51=""),0,MAX(0,MIN($J59,TODAY())-MAX($D59,Lisäominaisuudet!$C$51)+1))</f>
        <v/>
      </c>
    </row>
    <row r="60">
      <c r="B60" s="13">
        <f>IF($D60="","",ROW()-12)</f>
        <v/>
      </c>
      <c r="C60" s="13" t="n"/>
      <c r="D60" s="14" t="n"/>
      <c r="E60" s="15">
        <f>IF($J60="","",$J60-$D60+1)</f>
        <v/>
      </c>
      <c r="F60" s="13" t="n"/>
      <c r="G60" s="13" t="n"/>
      <c r="I60">
        <f>IFERROR(INDEX($D$13:$D$262,MATCH(TRUE(),INDEX(($D$13:$D$262&lt;&gt;"")*(ROW($D$13:$D$262)&gt;ROW($D60)),0),0)),"")</f>
        <v/>
      </c>
      <c r="J60">
        <f>IF(OR($C60="",$C60="Lopetus",$D60=""),"",IF($I60="",TODAY(),IF($I60=$D60,$D60,$I60-1)))</f>
        <v/>
      </c>
      <c r="K60">
        <f>IF(OR($C60="",$D60=""),$K59,IF($C60="Lopetus",$K59,IF($C60="Suomi",0,$K59+$E60)))</f>
        <v/>
      </c>
      <c r="L60">
        <f>IF(OR($C60="",$D60=""),$L59,IF($C60="Lopetus",$L59,IF($C60="Suomi",IF(AND($L59&gt;0,$K59&lt;=60),$L59,$D60),IF(AND($L59&gt;0,$K60&lt;=60),$L59,0))))</f>
        <v/>
      </c>
      <c r="M60">
        <f>IF(AND($C60="Suomi",$D60&lt;&gt;"",$L60&gt;0),$J60-$L60+1,"")</f>
        <v/>
      </c>
      <c r="N60">
        <f>IF(OR($C60="",$C60="Lopetus",$D60=""),0,MAX(0,MIN($J60,DATE(YEAR(TODAY())-1,12,31))-MAX($D60,DATE(YEAR(TODAY())-1,1,1))+1))</f>
        <v/>
      </c>
      <c r="O60">
        <f>IF(OR($C60="",$C60="Lopetus",$D60=""),0,MAX(0,MIN($J60,DATE(YEAR(TODAY()),12,31))-MAX($D60,DATE(YEAR(TODAY()),1,1))+1))</f>
        <v/>
      </c>
      <c r="P60">
        <f>IF(OR($C60="",$C60="Lopetus",$D60=""),0,MAX(0,MIN($J60,DATE(YEAR(TODAY())+1,12,31))-MAX($D60,DATE(YEAR(TODAY())+1,1,1))+1))</f>
        <v/>
      </c>
      <c r="Q60">
        <f>IF(OR($C60="",$C60="Lopetus",$D60=""),0,MAX(0,MIN($J60,TODAY())-MAX($D60,TODAY()-364)+1))</f>
        <v/>
      </c>
      <c r="R60">
        <f>IF(OR($C60="",$C60="Lopetus",$D60=""),0,MAX(0,MIN($J60,TODAY())-MAX($D60,TODAY()-181)+1))</f>
        <v/>
      </c>
      <c r="S60">
        <f>IF(OR($C60="",$C60="Lopetus",$D60="",Lisäominaisuudet!$C$51=""),0,MAX(0,MIN($J60,TODAY())-MAX($D60,Lisäominaisuudet!$C$51)+1))</f>
        <v/>
      </c>
    </row>
    <row r="61">
      <c r="B61" s="13">
        <f>IF($D61="","",ROW()-12)</f>
        <v/>
      </c>
      <c r="C61" s="13" t="n"/>
      <c r="D61" s="14" t="n"/>
      <c r="E61" s="15">
        <f>IF($J61="","",$J61-$D61+1)</f>
        <v/>
      </c>
      <c r="F61" s="13" t="n"/>
      <c r="G61" s="13" t="n"/>
      <c r="I61">
        <f>IFERROR(INDEX($D$13:$D$262,MATCH(TRUE(),INDEX(($D$13:$D$262&lt;&gt;"")*(ROW($D$13:$D$262)&gt;ROW($D61)),0),0)),"")</f>
        <v/>
      </c>
      <c r="J61">
        <f>IF(OR($C61="",$C61="Lopetus",$D61=""),"",IF($I61="",TODAY(),IF($I61=$D61,$D61,$I61-1)))</f>
        <v/>
      </c>
      <c r="K61">
        <f>IF(OR($C61="",$D61=""),$K60,IF($C61="Lopetus",$K60,IF($C61="Suomi",0,$K60+$E61)))</f>
        <v/>
      </c>
      <c r="L61">
        <f>IF(OR($C61="",$D61=""),$L60,IF($C61="Lopetus",$L60,IF($C61="Suomi",IF(AND($L60&gt;0,$K60&lt;=60),$L60,$D61),IF(AND($L60&gt;0,$K61&lt;=60),$L60,0))))</f>
        <v/>
      </c>
      <c r="M61">
        <f>IF(AND($C61="Suomi",$D61&lt;&gt;"",$L61&gt;0),$J61-$L61+1,"")</f>
        <v/>
      </c>
      <c r="N61">
        <f>IF(OR($C61="",$C61="Lopetus",$D61=""),0,MAX(0,MIN($J61,DATE(YEAR(TODAY())-1,12,31))-MAX($D61,DATE(YEAR(TODAY())-1,1,1))+1))</f>
        <v/>
      </c>
      <c r="O61">
        <f>IF(OR($C61="",$C61="Lopetus",$D61=""),0,MAX(0,MIN($J61,DATE(YEAR(TODAY()),12,31))-MAX($D61,DATE(YEAR(TODAY()),1,1))+1))</f>
        <v/>
      </c>
      <c r="P61">
        <f>IF(OR($C61="",$C61="Lopetus",$D61=""),0,MAX(0,MIN($J61,DATE(YEAR(TODAY())+1,12,31))-MAX($D61,DATE(YEAR(TODAY())+1,1,1))+1))</f>
        <v/>
      </c>
      <c r="Q61">
        <f>IF(OR($C61="",$C61="Lopetus",$D61=""),0,MAX(0,MIN($J61,TODAY())-MAX($D61,TODAY()-364)+1))</f>
        <v/>
      </c>
      <c r="R61">
        <f>IF(OR($C61="",$C61="Lopetus",$D61=""),0,MAX(0,MIN($J61,TODAY())-MAX($D61,TODAY()-181)+1))</f>
        <v/>
      </c>
      <c r="S61">
        <f>IF(OR($C61="",$C61="Lopetus",$D61="",Lisäominaisuudet!$C$51=""),0,MAX(0,MIN($J61,TODAY())-MAX($D61,Lisäominaisuudet!$C$51)+1))</f>
        <v/>
      </c>
    </row>
    <row r="62">
      <c r="B62" s="13">
        <f>IF($D62="","",ROW()-12)</f>
        <v/>
      </c>
      <c r="C62" s="13" t="n"/>
      <c r="D62" s="14" t="n"/>
      <c r="E62" s="15">
        <f>IF($J62="","",$J62-$D62+1)</f>
        <v/>
      </c>
      <c r="F62" s="13" t="n"/>
      <c r="G62" s="13" t="n"/>
      <c r="I62">
        <f>IFERROR(INDEX($D$13:$D$262,MATCH(TRUE(),INDEX(($D$13:$D$262&lt;&gt;"")*(ROW($D$13:$D$262)&gt;ROW($D62)),0),0)),"")</f>
        <v/>
      </c>
      <c r="J62">
        <f>IF(OR($C62="",$C62="Lopetus",$D62=""),"",IF($I62="",TODAY(),IF($I62=$D62,$D62,$I62-1)))</f>
        <v/>
      </c>
      <c r="K62">
        <f>IF(OR($C62="",$D62=""),$K61,IF($C62="Lopetus",$K61,IF($C62="Suomi",0,$K61+$E62)))</f>
        <v/>
      </c>
      <c r="L62">
        <f>IF(OR($C62="",$D62=""),$L61,IF($C62="Lopetus",$L61,IF($C62="Suomi",IF(AND($L61&gt;0,$K61&lt;=60),$L61,$D62),IF(AND($L61&gt;0,$K62&lt;=60),$L61,0))))</f>
        <v/>
      </c>
      <c r="M62">
        <f>IF(AND($C62="Suomi",$D62&lt;&gt;"",$L62&gt;0),$J62-$L62+1,"")</f>
        <v/>
      </c>
      <c r="N62">
        <f>IF(OR($C62="",$C62="Lopetus",$D62=""),0,MAX(0,MIN($J62,DATE(YEAR(TODAY())-1,12,31))-MAX($D62,DATE(YEAR(TODAY())-1,1,1))+1))</f>
        <v/>
      </c>
      <c r="O62">
        <f>IF(OR($C62="",$C62="Lopetus",$D62=""),0,MAX(0,MIN($J62,DATE(YEAR(TODAY()),12,31))-MAX($D62,DATE(YEAR(TODAY()),1,1))+1))</f>
        <v/>
      </c>
      <c r="P62">
        <f>IF(OR($C62="",$C62="Lopetus",$D62=""),0,MAX(0,MIN($J62,DATE(YEAR(TODAY())+1,12,31))-MAX($D62,DATE(YEAR(TODAY())+1,1,1))+1))</f>
        <v/>
      </c>
      <c r="Q62">
        <f>IF(OR($C62="",$C62="Lopetus",$D62=""),0,MAX(0,MIN($J62,TODAY())-MAX($D62,TODAY()-364)+1))</f>
        <v/>
      </c>
      <c r="R62">
        <f>IF(OR($C62="",$C62="Lopetus",$D62=""),0,MAX(0,MIN($J62,TODAY())-MAX($D62,TODAY()-181)+1))</f>
        <v/>
      </c>
      <c r="S62">
        <f>IF(OR($C62="",$C62="Lopetus",$D62="",Lisäominaisuudet!$C$51=""),0,MAX(0,MIN($J62,TODAY())-MAX($D62,Lisäominaisuudet!$C$51)+1))</f>
        <v/>
      </c>
    </row>
    <row r="63">
      <c r="B63" s="13">
        <f>IF($D63="","",ROW()-12)</f>
        <v/>
      </c>
      <c r="C63" s="13" t="n"/>
      <c r="D63" s="14" t="n"/>
      <c r="E63" s="15">
        <f>IF($J63="","",$J63-$D63+1)</f>
        <v/>
      </c>
      <c r="F63" s="13" t="n"/>
      <c r="G63" s="13" t="n"/>
      <c r="I63">
        <f>IFERROR(INDEX($D$13:$D$262,MATCH(TRUE(),INDEX(($D$13:$D$262&lt;&gt;"")*(ROW($D$13:$D$262)&gt;ROW($D63)),0),0)),"")</f>
        <v/>
      </c>
      <c r="J63">
        <f>IF(OR($C63="",$C63="Lopetus",$D63=""),"",IF($I63="",TODAY(),IF($I63=$D63,$D63,$I63-1)))</f>
        <v/>
      </c>
      <c r="K63">
        <f>IF(OR($C63="",$D63=""),$K62,IF($C63="Lopetus",$K62,IF($C63="Suomi",0,$K62+$E63)))</f>
        <v/>
      </c>
      <c r="L63">
        <f>IF(OR($C63="",$D63=""),$L62,IF($C63="Lopetus",$L62,IF($C63="Suomi",IF(AND($L62&gt;0,$K62&lt;=60),$L62,$D63),IF(AND($L62&gt;0,$K63&lt;=60),$L62,0))))</f>
        <v/>
      </c>
      <c r="M63">
        <f>IF(AND($C63="Suomi",$D63&lt;&gt;"",$L63&gt;0),$J63-$L63+1,"")</f>
        <v/>
      </c>
      <c r="N63">
        <f>IF(OR($C63="",$C63="Lopetus",$D63=""),0,MAX(0,MIN($J63,DATE(YEAR(TODAY())-1,12,31))-MAX($D63,DATE(YEAR(TODAY())-1,1,1))+1))</f>
        <v/>
      </c>
      <c r="O63">
        <f>IF(OR($C63="",$C63="Lopetus",$D63=""),0,MAX(0,MIN($J63,DATE(YEAR(TODAY()),12,31))-MAX($D63,DATE(YEAR(TODAY()),1,1))+1))</f>
        <v/>
      </c>
      <c r="P63">
        <f>IF(OR($C63="",$C63="Lopetus",$D63=""),0,MAX(0,MIN($J63,DATE(YEAR(TODAY())+1,12,31))-MAX($D63,DATE(YEAR(TODAY())+1,1,1))+1))</f>
        <v/>
      </c>
      <c r="Q63">
        <f>IF(OR($C63="",$C63="Lopetus",$D63=""),0,MAX(0,MIN($J63,TODAY())-MAX($D63,TODAY()-364)+1))</f>
        <v/>
      </c>
      <c r="R63">
        <f>IF(OR($C63="",$C63="Lopetus",$D63=""),0,MAX(0,MIN($J63,TODAY())-MAX($D63,TODAY()-181)+1))</f>
        <v/>
      </c>
      <c r="S63">
        <f>IF(OR($C63="",$C63="Lopetus",$D63="",Lisäominaisuudet!$C$51=""),0,MAX(0,MIN($J63,TODAY())-MAX($D63,Lisäominaisuudet!$C$51)+1))</f>
        <v/>
      </c>
    </row>
    <row r="64">
      <c r="B64" s="13">
        <f>IF($D64="","",ROW()-12)</f>
        <v/>
      </c>
      <c r="C64" s="13" t="n"/>
      <c r="D64" s="14" t="n"/>
      <c r="E64" s="15">
        <f>IF($J64="","",$J64-$D64+1)</f>
        <v/>
      </c>
      <c r="F64" s="13" t="n"/>
      <c r="G64" s="13" t="n"/>
      <c r="I64">
        <f>IFERROR(INDEX($D$13:$D$262,MATCH(TRUE(),INDEX(($D$13:$D$262&lt;&gt;"")*(ROW($D$13:$D$262)&gt;ROW($D64)),0),0)),"")</f>
        <v/>
      </c>
      <c r="J64">
        <f>IF(OR($C64="",$C64="Lopetus",$D64=""),"",IF($I64="",TODAY(),IF($I64=$D64,$D64,$I64-1)))</f>
        <v/>
      </c>
      <c r="K64">
        <f>IF(OR($C64="",$D64=""),$K63,IF($C64="Lopetus",$K63,IF($C64="Suomi",0,$K63+$E64)))</f>
        <v/>
      </c>
      <c r="L64">
        <f>IF(OR($C64="",$D64=""),$L63,IF($C64="Lopetus",$L63,IF($C64="Suomi",IF(AND($L63&gt;0,$K63&lt;=60),$L63,$D64),IF(AND($L63&gt;0,$K64&lt;=60),$L63,0))))</f>
        <v/>
      </c>
      <c r="M64">
        <f>IF(AND($C64="Suomi",$D64&lt;&gt;"",$L64&gt;0),$J64-$L64+1,"")</f>
        <v/>
      </c>
      <c r="N64">
        <f>IF(OR($C64="",$C64="Lopetus",$D64=""),0,MAX(0,MIN($J64,DATE(YEAR(TODAY())-1,12,31))-MAX($D64,DATE(YEAR(TODAY())-1,1,1))+1))</f>
        <v/>
      </c>
      <c r="O64">
        <f>IF(OR($C64="",$C64="Lopetus",$D64=""),0,MAX(0,MIN($J64,DATE(YEAR(TODAY()),12,31))-MAX($D64,DATE(YEAR(TODAY()),1,1))+1))</f>
        <v/>
      </c>
      <c r="P64">
        <f>IF(OR($C64="",$C64="Lopetus",$D64=""),0,MAX(0,MIN($J64,DATE(YEAR(TODAY())+1,12,31))-MAX($D64,DATE(YEAR(TODAY())+1,1,1))+1))</f>
        <v/>
      </c>
      <c r="Q64">
        <f>IF(OR($C64="",$C64="Lopetus",$D64=""),0,MAX(0,MIN($J64,TODAY())-MAX($D64,TODAY()-364)+1))</f>
        <v/>
      </c>
      <c r="R64">
        <f>IF(OR($C64="",$C64="Lopetus",$D64=""),0,MAX(0,MIN($J64,TODAY())-MAX($D64,TODAY()-181)+1))</f>
        <v/>
      </c>
      <c r="S64">
        <f>IF(OR($C64="",$C64="Lopetus",$D64="",Lisäominaisuudet!$C$51=""),0,MAX(0,MIN($J64,TODAY())-MAX($D64,Lisäominaisuudet!$C$51)+1))</f>
        <v/>
      </c>
    </row>
    <row r="65">
      <c r="B65" s="13">
        <f>IF($D65="","",ROW()-12)</f>
        <v/>
      </c>
      <c r="C65" s="13" t="n"/>
      <c r="D65" s="14" t="n"/>
      <c r="E65" s="15">
        <f>IF($J65="","",$J65-$D65+1)</f>
        <v/>
      </c>
      <c r="F65" s="13" t="n"/>
      <c r="G65" s="13" t="n"/>
      <c r="I65">
        <f>IFERROR(INDEX($D$13:$D$262,MATCH(TRUE(),INDEX(($D$13:$D$262&lt;&gt;"")*(ROW($D$13:$D$262)&gt;ROW($D65)),0),0)),"")</f>
        <v/>
      </c>
      <c r="J65">
        <f>IF(OR($C65="",$C65="Lopetus",$D65=""),"",IF($I65="",TODAY(),IF($I65=$D65,$D65,$I65-1)))</f>
        <v/>
      </c>
      <c r="K65">
        <f>IF(OR($C65="",$D65=""),$K64,IF($C65="Lopetus",$K64,IF($C65="Suomi",0,$K64+$E65)))</f>
        <v/>
      </c>
      <c r="L65">
        <f>IF(OR($C65="",$D65=""),$L64,IF($C65="Lopetus",$L64,IF($C65="Suomi",IF(AND($L64&gt;0,$K64&lt;=60),$L64,$D65),IF(AND($L64&gt;0,$K65&lt;=60),$L64,0))))</f>
        <v/>
      </c>
      <c r="M65">
        <f>IF(AND($C65="Suomi",$D65&lt;&gt;"",$L65&gt;0),$J65-$L65+1,"")</f>
        <v/>
      </c>
      <c r="N65">
        <f>IF(OR($C65="",$C65="Lopetus",$D65=""),0,MAX(0,MIN($J65,DATE(YEAR(TODAY())-1,12,31))-MAX($D65,DATE(YEAR(TODAY())-1,1,1))+1))</f>
        <v/>
      </c>
      <c r="O65">
        <f>IF(OR($C65="",$C65="Lopetus",$D65=""),0,MAX(0,MIN($J65,DATE(YEAR(TODAY()),12,31))-MAX($D65,DATE(YEAR(TODAY()),1,1))+1))</f>
        <v/>
      </c>
      <c r="P65">
        <f>IF(OR($C65="",$C65="Lopetus",$D65=""),0,MAX(0,MIN($J65,DATE(YEAR(TODAY())+1,12,31))-MAX($D65,DATE(YEAR(TODAY())+1,1,1))+1))</f>
        <v/>
      </c>
      <c r="Q65">
        <f>IF(OR($C65="",$C65="Lopetus",$D65=""),0,MAX(0,MIN($J65,TODAY())-MAX($D65,TODAY()-364)+1))</f>
        <v/>
      </c>
      <c r="R65">
        <f>IF(OR($C65="",$C65="Lopetus",$D65=""),0,MAX(0,MIN($J65,TODAY())-MAX($D65,TODAY()-181)+1))</f>
        <v/>
      </c>
      <c r="S65">
        <f>IF(OR($C65="",$C65="Lopetus",$D65="",Lisäominaisuudet!$C$51=""),0,MAX(0,MIN($J65,TODAY())-MAX($D65,Lisäominaisuudet!$C$51)+1))</f>
        <v/>
      </c>
    </row>
    <row r="66">
      <c r="B66" s="13">
        <f>IF($D66="","",ROW()-12)</f>
        <v/>
      </c>
      <c r="C66" s="13" t="n"/>
      <c r="D66" s="14" t="n"/>
      <c r="E66" s="15">
        <f>IF($J66="","",$J66-$D66+1)</f>
        <v/>
      </c>
      <c r="F66" s="13" t="n"/>
      <c r="G66" s="13" t="n"/>
      <c r="I66">
        <f>IFERROR(INDEX($D$13:$D$262,MATCH(TRUE(),INDEX(($D$13:$D$262&lt;&gt;"")*(ROW($D$13:$D$262)&gt;ROW($D66)),0),0)),"")</f>
        <v/>
      </c>
      <c r="J66">
        <f>IF(OR($C66="",$C66="Lopetus",$D66=""),"",IF($I66="",TODAY(),IF($I66=$D66,$D66,$I66-1)))</f>
        <v/>
      </c>
      <c r="K66">
        <f>IF(OR($C66="",$D66=""),$K65,IF($C66="Lopetus",$K65,IF($C66="Suomi",0,$K65+$E66)))</f>
        <v/>
      </c>
      <c r="L66">
        <f>IF(OR($C66="",$D66=""),$L65,IF($C66="Lopetus",$L65,IF($C66="Suomi",IF(AND($L65&gt;0,$K65&lt;=60),$L65,$D66),IF(AND($L65&gt;0,$K66&lt;=60),$L65,0))))</f>
        <v/>
      </c>
      <c r="M66">
        <f>IF(AND($C66="Suomi",$D66&lt;&gt;"",$L66&gt;0),$J66-$L66+1,"")</f>
        <v/>
      </c>
      <c r="N66">
        <f>IF(OR($C66="",$C66="Lopetus",$D66=""),0,MAX(0,MIN($J66,DATE(YEAR(TODAY())-1,12,31))-MAX($D66,DATE(YEAR(TODAY())-1,1,1))+1))</f>
        <v/>
      </c>
      <c r="O66">
        <f>IF(OR($C66="",$C66="Lopetus",$D66=""),0,MAX(0,MIN($J66,DATE(YEAR(TODAY()),12,31))-MAX($D66,DATE(YEAR(TODAY()),1,1))+1))</f>
        <v/>
      </c>
      <c r="P66">
        <f>IF(OR($C66="",$C66="Lopetus",$D66=""),0,MAX(0,MIN($J66,DATE(YEAR(TODAY())+1,12,31))-MAX($D66,DATE(YEAR(TODAY())+1,1,1))+1))</f>
        <v/>
      </c>
      <c r="Q66">
        <f>IF(OR($C66="",$C66="Lopetus",$D66=""),0,MAX(0,MIN($J66,TODAY())-MAX($D66,TODAY()-364)+1))</f>
        <v/>
      </c>
      <c r="R66">
        <f>IF(OR($C66="",$C66="Lopetus",$D66=""),0,MAX(0,MIN($J66,TODAY())-MAX($D66,TODAY()-181)+1))</f>
        <v/>
      </c>
      <c r="S66">
        <f>IF(OR($C66="",$C66="Lopetus",$D66="",Lisäominaisuudet!$C$51=""),0,MAX(0,MIN($J66,TODAY())-MAX($D66,Lisäominaisuudet!$C$51)+1))</f>
        <v/>
      </c>
    </row>
    <row r="67">
      <c r="B67" s="13">
        <f>IF($D67="","",ROW()-12)</f>
        <v/>
      </c>
      <c r="C67" s="13" t="n"/>
      <c r="D67" s="14" t="n"/>
      <c r="E67" s="15">
        <f>IF($J67="","",$J67-$D67+1)</f>
        <v/>
      </c>
      <c r="F67" s="13" t="n"/>
      <c r="G67" s="13" t="n"/>
      <c r="I67">
        <f>IFERROR(INDEX($D$13:$D$262,MATCH(TRUE(),INDEX(($D$13:$D$262&lt;&gt;"")*(ROW($D$13:$D$262)&gt;ROW($D67)),0),0)),"")</f>
        <v/>
      </c>
      <c r="J67">
        <f>IF(OR($C67="",$C67="Lopetus",$D67=""),"",IF($I67="",TODAY(),IF($I67=$D67,$D67,$I67-1)))</f>
        <v/>
      </c>
      <c r="K67">
        <f>IF(OR($C67="",$D67=""),$K66,IF($C67="Lopetus",$K66,IF($C67="Suomi",0,$K66+$E67)))</f>
        <v/>
      </c>
      <c r="L67">
        <f>IF(OR($C67="",$D67=""),$L66,IF($C67="Lopetus",$L66,IF($C67="Suomi",IF(AND($L66&gt;0,$K66&lt;=60),$L66,$D67),IF(AND($L66&gt;0,$K67&lt;=60),$L66,0))))</f>
        <v/>
      </c>
      <c r="M67">
        <f>IF(AND($C67="Suomi",$D67&lt;&gt;"",$L67&gt;0),$J67-$L67+1,"")</f>
        <v/>
      </c>
      <c r="N67">
        <f>IF(OR($C67="",$C67="Lopetus",$D67=""),0,MAX(0,MIN($J67,DATE(YEAR(TODAY())-1,12,31))-MAX($D67,DATE(YEAR(TODAY())-1,1,1))+1))</f>
        <v/>
      </c>
      <c r="O67">
        <f>IF(OR($C67="",$C67="Lopetus",$D67=""),0,MAX(0,MIN($J67,DATE(YEAR(TODAY()),12,31))-MAX($D67,DATE(YEAR(TODAY()),1,1))+1))</f>
        <v/>
      </c>
      <c r="P67">
        <f>IF(OR($C67="",$C67="Lopetus",$D67=""),0,MAX(0,MIN($J67,DATE(YEAR(TODAY())+1,12,31))-MAX($D67,DATE(YEAR(TODAY())+1,1,1))+1))</f>
        <v/>
      </c>
      <c r="Q67">
        <f>IF(OR($C67="",$C67="Lopetus",$D67=""),0,MAX(0,MIN($J67,TODAY())-MAX($D67,TODAY()-364)+1))</f>
        <v/>
      </c>
      <c r="R67">
        <f>IF(OR($C67="",$C67="Lopetus",$D67=""),0,MAX(0,MIN($J67,TODAY())-MAX($D67,TODAY()-181)+1))</f>
        <v/>
      </c>
      <c r="S67">
        <f>IF(OR($C67="",$C67="Lopetus",$D67="",Lisäominaisuudet!$C$51=""),0,MAX(0,MIN($J67,TODAY())-MAX($D67,Lisäominaisuudet!$C$51)+1))</f>
        <v/>
      </c>
    </row>
    <row r="68">
      <c r="B68" s="13">
        <f>IF($D68="","",ROW()-12)</f>
        <v/>
      </c>
      <c r="C68" s="13" t="n"/>
      <c r="D68" s="14" t="n"/>
      <c r="E68" s="15">
        <f>IF($J68="","",$J68-$D68+1)</f>
        <v/>
      </c>
      <c r="F68" s="13" t="n"/>
      <c r="G68" s="13" t="n"/>
      <c r="I68">
        <f>IFERROR(INDEX($D$13:$D$262,MATCH(TRUE(),INDEX(($D$13:$D$262&lt;&gt;"")*(ROW($D$13:$D$262)&gt;ROW($D68)),0),0)),"")</f>
        <v/>
      </c>
      <c r="J68">
        <f>IF(OR($C68="",$C68="Lopetus",$D68=""),"",IF($I68="",TODAY(),IF($I68=$D68,$D68,$I68-1)))</f>
        <v/>
      </c>
      <c r="K68">
        <f>IF(OR($C68="",$D68=""),$K67,IF($C68="Lopetus",$K67,IF($C68="Suomi",0,$K67+$E68)))</f>
        <v/>
      </c>
      <c r="L68">
        <f>IF(OR($C68="",$D68=""),$L67,IF($C68="Lopetus",$L67,IF($C68="Suomi",IF(AND($L67&gt;0,$K67&lt;=60),$L67,$D68),IF(AND($L67&gt;0,$K68&lt;=60),$L67,0))))</f>
        <v/>
      </c>
      <c r="M68">
        <f>IF(AND($C68="Suomi",$D68&lt;&gt;"",$L68&gt;0),$J68-$L68+1,"")</f>
        <v/>
      </c>
      <c r="N68">
        <f>IF(OR($C68="",$C68="Lopetus",$D68=""),0,MAX(0,MIN($J68,DATE(YEAR(TODAY())-1,12,31))-MAX($D68,DATE(YEAR(TODAY())-1,1,1))+1))</f>
        <v/>
      </c>
      <c r="O68">
        <f>IF(OR($C68="",$C68="Lopetus",$D68=""),0,MAX(0,MIN($J68,DATE(YEAR(TODAY()),12,31))-MAX($D68,DATE(YEAR(TODAY()),1,1))+1))</f>
        <v/>
      </c>
      <c r="P68">
        <f>IF(OR($C68="",$C68="Lopetus",$D68=""),0,MAX(0,MIN($J68,DATE(YEAR(TODAY())+1,12,31))-MAX($D68,DATE(YEAR(TODAY())+1,1,1))+1))</f>
        <v/>
      </c>
      <c r="Q68">
        <f>IF(OR($C68="",$C68="Lopetus",$D68=""),0,MAX(0,MIN($J68,TODAY())-MAX($D68,TODAY()-364)+1))</f>
        <v/>
      </c>
      <c r="R68">
        <f>IF(OR($C68="",$C68="Lopetus",$D68=""),0,MAX(0,MIN($J68,TODAY())-MAX($D68,TODAY()-181)+1))</f>
        <v/>
      </c>
      <c r="S68">
        <f>IF(OR($C68="",$C68="Lopetus",$D68="",Lisäominaisuudet!$C$51=""),0,MAX(0,MIN($J68,TODAY())-MAX($D68,Lisäominaisuudet!$C$51)+1))</f>
        <v/>
      </c>
    </row>
    <row r="69">
      <c r="B69" s="13">
        <f>IF($D69="","",ROW()-12)</f>
        <v/>
      </c>
      <c r="C69" s="13" t="n"/>
      <c r="D69" s="14" t="n"/>
      <c r="E69" s="15">
        <f>IF($J69="","",$J69-$D69+1)</f>
        <v/>
      </c>
      <c r="F69" s="13" t="n"/>
      <c r="G69" s="13" t="n"/>
      <c r="I69">
        <f>IFERROR(INDEX($D$13:$D$262,MATCH(TRUE(),INDEX(($D$13:$D$262&lt;&gt;"")*(ROW($D$13:$D$262)&gt;ROW($D69)),0),0)),"")</f>
        <v/>
      </c>
      <c r="J69">
        <f>IF(OR($C69="",$C69="Lopetus",$D69=""),"",IF($I69="",TODAY(),IF($I69=$D69,$D69,$I69-1)))</f>
        <v/>
      </c>
      <c r="K69">
        <f>IF(OR($C69="",$D69=""),$K68,IF($C69="Lopetus",$K68,IF($C69="Suomi",0,$K68+$E69)))</f>
        <v/>
      </c>
      <c r="L69">
        <f>IF(OR($C69="",$D69=""),$L68,IF($C69="Lopetus",$L68,IF($C69="Suomi",IF(AND($L68&gt;0,$K68&lt;=60),$L68,$D69),IF(AND($L68&gt;0,$K69&lt;=60),$L68,0))))</f>
        <v/>
      </c>
      <c r="M69">
        <f>IF(AND($C69="Suomi",$D69&lt;&gt;"",$L69&gt;0),$J69-$L69+1,"")</f>
        <v/>
      </c>
      <c r="N69">
        <f>IF(OR($C69="",$C69="Lopetus",$D69=""),0,MAX(0,MIN($J69,DATE(YEAR(TODAY())-1,12,31))-MAX($D69,DATE(YEAR(TODAY())-1,1,1))+1))</f>
        <v/>
      </c>
      <c r="O69">
        <f>IF(OR($C69="",$C69="Lopetus",$D69=""),0,MAX(0,MIN($J69,DATE(YEAR(TODAY()),12,31))-MAX($D69,DATE(YEAR(TODAY()),1,1))+1))</f>
        <v/>
      </c>
      <c r="P69">
        <f>IF(OR($C69="",$C69="Lopetus",$D69=""),0,MAX(0,MIN($J69,DATE(YEAR(TODAY())+1,12,31))-MAX($D69,DATE(YEAR(TODAY())+1,1,1))+1))</f>
        <v/>
      </c>
      <c r="Q69">
        <f>IF(OR($C69="",$C69="Lopetus",$D69=""),0,MAX(0,MIN($J69,TODAY())-MAX($D69,TODAY()-364)+1))</f>
        <v/>
      </c>
      <c r="R69">
        <f>IF(OR($C69="",$C69="Lopetus",$D69=""),0,MAX(0,MIN($J69,TODAY())-MAX($D69,TODAY()-181)+1))</f>
        <v/>
      </c>
      <c r="S69">
        <f>IF(OR($C69="",$C69="Lopetus",$D69="",Lisäominaisuudet!$C$51=""),0,MAX(0,MIN($J69,TODAY())-MAX($D69,Lisäominaisuudet!$C$51)+1))</f>
        <v/>
      </c>
    </row>
    <row r="70">
      <c r="B70" s="13">
        <f>IF($D70="","",ROW()-12)</f>
        <v/>
      </c>
      <c r="C70" s="13" t="n"/>
      <c r="D70" s="14" t="n"/>
      <c r="E70" s="15">
        <f>IF($J70="","",$J70-$D70+1)</f>
        <v/>
      </c>
      <c r="F70" s="13" t="n"/>
      <c r="G70" s="13" t="n"/>
      <c r="I70">
        <f>IFERROR(INDEX($D$13:$D$262,MATCH(TRUE(),INDEX(($D$13:$D$262&lt;&gt;"")*(ROW($D$13:$D$262)&gt;ROW($D70)),0),0)),"")</f>
        <v/>
      </c>
      <c r="J70">
        <f>IF(OR($C70="",$C70="Lopetus",$D70=""),"",IF($I70="",TODAY(),IF($I70=$D70,$D70,$I70-1)))</f>
        <v/>
      </c>
      <c r="K70">
        <f>IF(OR($C70="",$D70=""),$K69,IF($C70="Lopetus",$K69,IF($C70="Suomi",0,$K69+$E70)))</f>
        <v/>
      </c>
      <c r="L70">
        <f>IF(OR($C70="",$D70=""),$L69,IF($C70="Lopetus",$L69,IF($C70="Suomi",IF(AND($L69&gt;0,$K69&lt;=60),$L69,$D70),IF(AND($L69&gt;0,$K70&lt;=60),$L69,0))))</f>
        <v/>
      </c>
      <c r="M70">
        <f>IF(AND($C70="Suomi",$D70&lt;&gt;"",$L70&gt;0),$J70-$L70+1,"")</f>
        <v/>
      </c>
      <c r="N70">
        <f>IF(OR($C70="",$C70="Lopetus",$D70=""),0,MAX(0,MIN($J70,DATE(YEAR(TODAY())-1,12,31))-MAX($D70,DATE(YEAR(TODAY())-1,1,1))+1))</f>
        <v/>
      </c>
      <c r="O70">
        <f>IF(OR($C70="",$C70="Lopetus",$D70=""),0,MAX(0,MIN($J70,DATE(YEAR(TODAY()),12,31))-MAX($D70,DATE(YEAR(TODAY()),1,1))+1))</f>
        <v/>
      </c>
      <c r="P70">
        <f>IF(OR($C70="",$C70="Lopetus",$D70=""),0,MAX(0,MIN($J70,DATE(YEAR(TODAY())+1,12,31))-MAX($D70,DATE(YEAR(TODAY())+1,1,1))+1))</f>
        <v/>
      </c>
      <c r="Q70">
        <f>IF(OR($C70="",$C70="Lopetus",$D70=""),0,MAX(0,MIN($J70,TODAY())-MAX($D70,TODAY()-364)+1))</f>
        <v/>
      </c>
      <c r="R70">
        <f>IF(OR($C70="",$C70="Lopetus",$D70=""),0,MAX(0,MIN($J70,TODAY())-MAX($D70,TODAY()-181)+1))</f>
        <v/>
      </c>
      <c r="S70">
        <f>IF(OR($C70="",$C70="Lopetus",$D70="",Lisäominaisuudet!$C$51=""),0,MAX(0,MIN($J70,TODAY())-MAX($D70,Lisäominaisuudet!$C$51)+1))</f>
        <v/>
      </c>
    </row>
    <row r="71">
      <c r="B71" s="13">
        <f>IF($D71="","",ROW()-12)</f>
        <v/>
      </c>
      <c r="C71" s="13" t="n"/>
      <c r="D71" s="14" t="n"/>
      <c r="E71" s="15">
        <f>IF($J71="","",$J71-$D71+1)</f>
        <v/>
      </c>
      <c r="F71" s="13" t="n"/>
      <c r="G71" s="13" t="n"/>
      <c r="I71">
        <f>IFERROR(INDEX($D$13:$D$262,MATCH(TRUE(),INDEX(($D$13:$D$262&lt;&gt;"")*(ROW($D$13:$D$262)&gt;ROW($D71)),0),0)),"")</f>
        <v/>
      </c>
      <c r="J71">
        <f>IF(OR($C71="",$C71="Lopetus",$D71=""),"",IF($I71="",TODAY(),IF($I71=$D71,$D71,$I71-1)))</f>
        <v/>
      </c>
      <c r="K71">
        <f>IF(OR($C71="",$D71=""),$K70,IF($C71="Lopetus",$K70,IF($C71="Suomi",0,$K70+$E71)))</f>
        <v/>
      </c>
      <c r="L71">
        <f>IF(OR($C71="",$D71=""),$L70,IF($C71="Lopetus",$L70,IF($C71="Suomi",IF(AND($L70&gt;0,$K70&lt;=60),$L70,$D71),IF(AND($L70&gt;0,$K71&lt;=60),$L70,0))))</f>
        <v/>
      </c>
      <c r="M71">
        <f>IF(AND($C71="Suomi",$D71&lt;&gt;"",$L71&gt;0),$J71-$L71+1,"")</f>
        <v/>
      </c>
      <c r="N71">
        <f>IF(OR($C71="",$C71="Lopetus",$D71=""),0,MAX(0,MIN($J71,DATE(YEAR(TODAY())-1,12,31))-MAX($D71,DATE(YEAR(TODAY())-1,1,1))+1))</f>
        <v/>
      </c>
      <c r="O71">
        <f>IF(OR($C71="",$C71="Lopetus",$D71=""),0,MAX(0,MIN($J71,DATE(YEAR(TODAY()),12,31))-MAX($D71,DATE(YEAR(TODAY()),1,1))+1))</f>
        <v/>
      </c>
      <c r="P71">
        <f>IF(OR($C71="",$C71="Lopetus",$D71=""),0,MAX(0,MIN($J71,DATE(YEAR(TODAY())+1,12,31))-MAX($D71,DATE(YEAR(TODAY())+1,1,1))+1))</f>
        <v/>
      </c>
      <c r="Q71">
        <f>IF(OR($C71="",$C71="Lopetus",$D71=""),0,MAX(0,MIN($J71,TODAY())-MAX($D71,TODAY()-364)+1))</f>
        <v/>
      </c>
      <c r="R71">
        <f>IF(OR($C71="",$C71="Lopetus",$D71=""),0,MAX(0,MIN($J71,TODAY())-MAX($D71,TODAY()-181)+1))</f>
        <v/>
      </c>
      <c r="S71">
        <f>IF(OR($C71="",$C71="Lopetus",$D71="",Lisäominaisuudet!$C$51=""),0,MAX(0,MIN($J71,TODAY())-MAX($D71,Lisäominaisuudet!$C$51)+1))</f>
        <v/>
      </c>
    </row>
    <row r="72">
      <c r="B72" s="13">
        <f>IF($D72="","",ROW()-12)</f>
        <v/>
      </c>
      <c r="C72" s="13" t="n"/>
      <c r="D72" s="14" t="n"/>
      <c r="E72" s="15">
        <f>IF($J72="","",$J72-$D72+1)</f>
        <v/>
      </c>
      <c r="F72" s="13" t="n"/>
      <c r="G72" s="13" t="n"/>
      <c r="I72">
        <f>IFERROR(INDEX($D$13:$D$262,MATCH(TRUE(),INDEX(($D$13:$D$262&lt;&gt;"")*(ROW($D$13:$D$262)&gt;ROW($D72)),0),0)),"")</f>
        <v/>
      </c>
      <c r="J72">
        <f>IF(OR($C72="",$C72="Lopetus",$D72=""),"",IF($I72="",TODAY(),IF($I72=$D72,$D72,$I72-1)))</f>
        <v/>
      </c>
      <c r="K72">
        <f>IF(OR($C72="",$D72=""),$K71,IF($C72="Lopetus",$K71,IF($C72="Suomi",0,$K71+$E72)))</f>
        <v/>
      </c>
      <c r="L72">
        <f>IF(OR($C72="",$D72=""),$L71,IF($C72="Lopetus",$L71,IF($C72="Suomi",IF(AND($L71&gt;0,$K71&lt;=60),$L71,$D72),IF(AND($L71&gt;0,$K72&lt;=60),$L71,0))))</f>
        <v/>
      </c>
      <c r="M72">
        <f>IF(AND($C72="Suomi",$D72&lt;&gt;"",$L72&gt;0),$J72-$L72+1,"")</f>
        <v/>
      </c>
      <c r="N72">
        <f>IF(OR($C72="",$C72="Lopetus",$D72=""),0,MAX(0,MIN($J72,DATE(YEAR(TODAY())-1,12,31))-MAX($D72,DATE(YEAR(TODAY())-1,1,1))+1))</f>
        <v/>
      </c>
      <c r="O72">
        <f>IF(OR($C72="",$C72="Lopetus",$D72=""),0,MAX(0,MIN($J72,DATE(YEAR(TODAY()),12,31))-MAX($D72,DATE(YEAR(TODAY()),1,1))+1))</f>
        <v/>
      </c>
      <c r="P72">
        <f>IF(OR($C72="",$C72="Lopetus",$D72=""),0,MAX(0,MIN($J72,DATE(YEAR(TODAY())+1,12,31))-MAX($D72,DATE(YEAR(TODAY())+1,1,1))+1))</f>
        <v/>
      </c>
      <c r="Q72">
        <f>IF(OR($C72="",$C72="Lopetus",$D72=""),0,MAX(0,MIN($J72,TODAY())-MAX($D72,TODAY()-364)+1))</f>
        <v/>
      </c>
      <c r="R72">
        <f>IF(OR($C72="",$C72="Lopetus",$D72=""),0,MAX(0,MIN($J72,TODAY())-MAX($D72,TODAY()-181)+1))</f>
        <v/>
      </c>
      <c r="S72">
        <f>IF(OR($C72="",$C72="Lopetus",$D72="",Lisäominaisuudet!$C$51=""),0,MAX(0,MIN($J72,TODAY())-MAX($D72,Lisäominaisuudet!$C$51)+1))</f>
        <v/>
      </c>
    </row>
    <row r="73">
      <c r="B73" s="13">
        <f>IF($D73="","",ROW()-12)</f>
        <v/>
      </c>
      <c r="C73" s="13" t="n"/>
      <c r="D73" s="14" t="n"/>
      <c r="E73" s="15">
        <f>IF($J73="","",$J73-$D73+1)</f>
        <v/>
      </c>
      <c r="F73" s="13" t="n"/>
      <c r="G73" s="13" t="n"/>
      <c r="I73">
        <f>IFERROR(INDEX($D$13:$D$262,MATCH(TRUE(),INDEX(($D$13:$D$262&lt;&gt;"")*(ROW($D$13:$D$262)&gt;ROW($D73)),0),0)),"")</f>
        <v/>
      </c>
      <c r="J73">
        <f>IF(OR($C73="",$C73="Lopetus",$D73=""),"",IF($I73="",TODAY(),IF($I73=$D73,$D73,$I73-1)))</f>
        <v/>
      </c>
      <c r="K73">
        <f>IF(OR($C73="",$D73=""),$K72,IF($C73="Lopetus",$K72,IF($C73="Suomi",0,$K72+$E73)))</f>
        <v/>
      </c>
      <c r="L73">
        <f>IF(OR($C73="",$D73=""),$L72,IF($C73="Lopetus",$L72,IF($C73="Suomi",IF(AND($L72&gt;0,$K72&lt;=60),$L72,$D73),IF(AND($L72&gt;0,$K73&lt;=60),$L72,0))))</f>
        <v/>
      </c>
      <c r="M73">
        <f>IF(AND($C73="Suomi",$D73&lt;&gt;"",$L73&gt;0),$J73-$L73+1,"")</f>
        <v/>
      </c>
      <c r="N73">
        <f>IF(OR($C73="",$C73="Lopetus",$D73=""),0,MAX(0,MIN($J73,DATE(YEAR(TODAY())-1,12,31))-MAX($D73,DATE(YEAR(TODAY())-1,1,1))+1))</f>
        <v/>
      </c>
      <c r="O73">
        <f>IF(OR($C73="",$C73="Lopetus",$D73=""),0,MAX(0,MIN($J73,DATE(YEAR(TODAY()),12,31))-MAX($D73,DATE(YEAR(TODAY()),1,1))+1))</f>
        <v/>
      </c>
      <c r="P73">
        <f>IF(OR($C73="",$C73="Lopetus",$D73=""),0,MAX(0,MIN($J73,DATE(YEAR(TODAY())+1,12,31))-MAX($D73,DATE(YEAR(TODAY())+1,1,1))+1))</f>
        <v/>
      </c>
      <c r="Q73">
        <f>IF(OR($C73="",$C73="Lopetus",$D73=""),0,MAX(0,MIN($J73,TODAY())-MAX($D73,TODAY()-364)+1))</f>
        <v/>
      </c>
      <c r="R73">
        <f>IF(OR($C73="",$C73="Lopetus",$D73=""),0,MAX(0,MIN($J73,TODAY())-MAX($D73,TODAY()-181)+1))</f>
        <v/>
      </c>
      <c r="S73">
        <f>IF(OR($C73="",$C73="Lopetus",$D73="",Lisäominaisuudet!$C$51=""),0,MAX(0,MIN($J73,TODAY())-MAX($D73,Lisäominaisuudet!$C$51)+1))</f>
        <v/>
      </c>
    </row>
    <row r="74">
      <c r="B74" s="13">
        <f>IF($D74="","",ROW()-12)</f>
        <v/>
      </c>
      <c r="C74" s="13" t="n"/>
      <c r="D74" s="14" t="n"/>
      <c r="E74" s="15">
        <f>IF($J74="","",$J74-$D74+1)</f>
        <v/>
      </c>
      <c r="F74" s="13" t="n"/>
      <c r="G74" s="13" t="n"/>
      <c r="I74">
        <f>IFERROR(INDEX($D$13:$D$262,MATCH(TRUE(),INDEX(($D$13:$D$262&lt;&gt;"")*(ROW($D$13:$D$262)&gt;ROW($D74)),0),0)),"")</f>
        <v/>
      </c>
      <c r="J74">
        <f>IF(OR($C74="",$C74="Lopetus",$D74=""),"",IF($I74="",TODAY(),IF($I74=$D74,$D74,$I74-1)))</f>
        <v/>
      </c>
      <c r="K74">
        <f>IF(OR($C74="",$D74=""),$K73,IF($C74="Lopetus",$K73,IF($C74="Suomi",0,$K73+$E74)))</f>
        <v/>
      </c>
      <c r="L74">
        <f>IF(OR($C74="",$D74=""),$L73,IF($C74="Lopetus",$L73,IF($C74="Suomi",IF(AND($L73&gt;0,$K73&lt;=60),$L73,$D74),IF(AND($L73&gt;0,$K74&lt;=60),$L73,0))))</f>
        <v/>
      </c>
      <c r="M74">
        <f>IF(AND($C74="Suomi",$D74&lt;&gt;"",$L74&gt;0),$J74-$L74+1,"")</f>
        <v/>
      </c>
      <c r="N74">
        <f>IF(OR($C74="",$C74="Lopetus",$D74=""),0,MAX(0,MIN($J74,DATE(YEAR(TODAY())-1,12,31))-MAX($D74,DATE(YEAR(TODAY())-1,1,1))+1))</f>
        <v/>
      </c>
      <c r="O74">
        <f>IF(OR($C74="",$C74="Lopetus",$D74=""),0,MAX(0,MIN($J74,DATE(YEAR(TODAY()),12,31))-MAX($D74,DATE(YEAR(TODAY()),1,1))+1))</f>
        <v/>
      </c>
      <c r="P74">
        <f>IF(OR($C74="",$C74="Lopetus",$D74=""),0,MAX(0,MIN($J74,DATE(YEAR(TODAY())+1,12,31))-MAX($D74,DATE(YEAR(TODAY())+1,1,1))+1))</f>
        <v/>
      </c>
      <c r="Q74">
        <f>IF(OR($C74="",$C74="Lopetus",$D74=""),0,MAX(0,MIN($J74,TODAY())-MAX($D74,TODAY()-364)+1))</f>
        <v/>
      </c>
      <c r="R74">
        <f>IF(OR($C74="",$C74="Lopetus",$D74=""),0,MAX(0,MIN($J74,TODAY())-MAX($D74,TODAY()-181)+1))</f>
        <v/>
      </c>
      <c r="S74">
        <f>IF(OR($C74="",$C74="Lopetus",$D74="",Lisäominaisuudet!$C$51=""),0,MAX(0,MIN($J74,TODAY())-MAX($D74,Lisäominaisuudet!$C$51)+1))</f>
        <v/>
      </c>
    </row>
    <row r="75">
      <c r="B75" s="13">
        <f>IF($D75="","",ROW()-12)</f>
        <v/>
      </c>
      <c r="C75" s="13" t="n"/>
      <c r="D75" s="14" t="n"/>
      <c r="E75" s="15">
        <f>IF($J75="","",$J75-$D75+1)</f>
        <v/>
      </c>
      <c r="F75" s="13" t="n"/>
      <c r="G75" s="13" t="n"/>
      <c r="I75">
        <f>IFERROR(INDEX($D$13:$D$262,MATCH(TRUE(),INDEX(($D$13:$D$262&lt;&gt;"")*(ROW($D$13:$D$262)&gt;ROW($D75)),0),0)),"")</f>
        <v/>
      </c>
      <c r="J75">
        <f>IF(OR($C75="",$C75="Lopetus",$D75=""),"",IF($I75="",TODAY(),IF($I75=$D75,$D75,$I75-1)))</f>
        <v/>
      </c>
      <c r="K75">
        <f>IF(OR($C75="",$D75=""),$K74,IF($C75="Lopetus",$K74,IF($C75="Suomi",0,$K74+$E75)))</f>
        <v/>
      </c>
      <c r="L75">
        <f>IF(OR($C75="",$D75=""),$L74,IF($C75="Lopetus",$L74,IF($C75="Suomi",IF(AND($L74&gt;0,$K74&lt;=60),$L74,$D75),IF(AND($L74&gt;0,$K75&lt;=60),$L74,0))))</f>
        <v/>
      </c>
      <c r="M75">
        <f>IF(AND($C75="Suomi",$D75&lt;&gt;"",$L75&gt;0),$J75-$L75+1,"")</f>
        <v/>
      </c>
      <c r="N75">
        <f>IF(OR($C75="",$C75="Lopetus",$D75=""),0,MAX(0,MIN($J75,DATE(YEAR(TODAY())-1,12,31))-MAX($D75,DATE(YEAR(TODAY())-1,1,1))+1))</f>
        <v/>
      </c>
      <c r="O75">
        <f>IF(OR($C75="",$C75="Lopetus",$D75=""),0,MAX(0,MIN($J75,DATE(YEAR(TODAY()),12,31))-MAX($D75,DATE(YEAR(TODAY()),1,1))+1))</f>
        <v/>
      </c>
      <c r="P75">
        <f>IF(OR($C75="",$C75="Lopetus",$D75=""),0,MAX(0,MIN($J75,DATE(YEAR(TODAY())+1,12,31))-MAX($D75,DATE(YEAR(TODAY())+1,1,1))+1))</f>
        <v/>
      </c>
      <c r="Q75">
        <f>IF(OR($C75="",$C75="Lopetus",$D75=""),0,MAX(0,MIN($J75,TODAY())-MAX($D75,TODAY()-364)+1))</f>
        <v/>
      </c>
      <c r="R75">
        <f>IF(OR($C75="",$C75="Lopetus",$D75=""),0,MAX(0,MIN($J75,TODAY())-MAX($D75,TODAY()-181)+1))</f>
        <v/>
      </c>
      <c r="S75">
        <f>IF(OR($C75="",$C75="Lopetus",$D75="",Lisäominaisuudet!$C$51=""),0,MAX(0,MIN($J75,TODAY())-MAX($D75,Lisäominaisuudet!$C$51)+1))</f>
        <v/>
      </c>
    </row>
    <row r="76">
      <c r="B76" s="13">
        <f>IF($D76="","",ROW()-12)</f>
        <v/>
      </c>
      <c r="C76" s="13" t="n"/>
      <c r="D76" s="14" t="n"/>
      <c r="E76" s="15">
        <f>IF($J76="","",$J76-$D76+1)</f>
        <v/>
      </c>
      <c r="F76" s="13" t="n"/>
      <c r="G76" s="13" t="n"/>
      <c r="I76">
        <f>IFERROR(INDEX($D$13:$D$262,MATCH(TRUE(),INDEX(($D$13:$D$262&lt;&gt;"")*(ROW($D$13:$D$262)&gt;ROW($D76)),0),0)),"")</f>
        <v/>
      </c>
      <c r="J76">
        <f>IF(OR($C76="",$C76="Lopetus",$D76=""),"",IF($I76="",TODAY(),IF($I76=$D76,$D76,$I76-1)))</f>
        <v/>
      </c>
      <c r="K76">
        <f>IF(OR($C76="",$D76=""),$K75,IF($C76="Lopetus",$K75,IF($C76="Suomi",0,$K75+$E76)))</f>
        <v/>
      </c>
      <c r="L76">
        <f>IF(OR($C76="",$D76=""),$L75,IF($C76="Lopetus",$L75,IF($C76="Suomi",IF(AND($L75&gt;0,$K75&lt;=60),$L75,$D76),IF(AND($L75&gt;0,$K76&lt;=60),$L75,0))))</f>
        <v/>
      </c>
      <c r="M76">
        <f>IF(AND($C76="Suomi",$D76&lt;&gt;"",$L76&gt;0),$J76-$L76+1,"")</f>
        <v/>
      </c>
      <c r="N76">
        <f>IF(OR($C76="",$C76="Lopetus",$D76=""),0,MAX(0,MIN($J76,DATE(YEAR(TODAY())-1,12,31))-MAX($D76,DATE(YEAR(TODAY())-1,1,1))+1))</f>
        <v/>
      </c>
      <c r="O76">
        <f>IF(OR($C76="",$C76="Lopetus",$D76=""),0,MAX(0,MIN($J76,DATE(YEAR(TODAY()),12,31))-MAX($D76,DATE(YEAR(TODAY()),1,1))+1))</f>
        <v/>
      </c>
      <c r="P76">
        <f>IF(OR($C76="",$C76="Lopetus",$D76=""),0,MAX(0,MIN($J76,DATE(YEAR(TODAY())+1,12,31))-MAX($D76,DATE(YEAR(TODAY())+1,1,1))+1))</f>
        <v/>
      </c>
      <c r="Q76">
        <f>IF(OR($C76="",$C76="Lopetus",$D76=""),0,MAX(0,MIN($J76,TODAY())-MAX($D76,TODAY()-364)+1))</f>
        <v/>
      </c>
      <c r="R76">
        <f>IF(OR($C76="",$C76="Lopetus",$D76=""),0,MAX(0,MIN($J76,TODAY())-MAX($D76,TODAY()-181)+1))</f>
        <v/>
      </c>
      <c r="S76">
        <f>IF(OR($C76="",$C76="Lopetus",$D76="",Lisäominaisuudet!$C$51=""),0,MAX(0,MIN($J76,TODAY())-MAX($D76,Lisäominaisuudet!$C$51)+1))</f>
        <v/>
      </c>
    </row>
    <row r="77">
      <c r="B77" s="13">
        <f>IF($D77="","",ROW()-12)</f>
        <v/>
      </c>
      <c r="C77" s="13" t="n"/>
      <c r="D77" s="14" t="n"/>
      <c r="E77" s="15">
        <f>IF($J77="","",$J77-$D77+1)</f>
        <v/>
      </c>
      <c r="F77" s="13" t="n"/>
      <c r="G77" s="13" t="n"/>
      <c r="I77">
        <f>IFERROR(INDEX($D$13:$D$262,MATCH(TRUE(),INDEX(($D$13:$D$262&lt;&gt;"")*(ROW($D$13:$D$262)&gt;ROW($D77)),0),0)),"")</f>
        <v/>
      </c>
      <c r="J77">
        <f>IF(OR($C77="",$C77="Lopetus",$D77=""),"",IF($I77="",TODAY(),IF($I77=$D77,$D77,$I77-1)))</f>
        <v/>
      </c>
      <c r="K77">
        <f>IF(OR($C77="",$D77=""),$K76,IF($C77="Lopetus",$K76,IF($C77="Suomi",0,$K76+$E77)))</f>
        <v/>
      </c>
      <c r="L77">
        <f>IF(OR($C77="",$D77=""),$L76,IF($C77="Lopetus",$L76,IF($C77="Suomi",IF(AND($L76&gt;0,$K76&lt;=60),$L76,$D77),IF(AND($L76&gt;0,$K77&lt;=60),$L76,0))))</f>
        <v/>
      </c>
      <c r="M77">
        <f>IF(AND($C77="Suomi",$D77&lt;&gt;"",$L77&gt;0),$J77-$L77+1,"")</f>
        <v/>
      </c>
      <c r="N77">
        <f>IF(OR($C77="",$C77="Lopetus",$D77=""),0,MAX(0,MIN($J77,DATE(YEAR(TODAY())-1,12,31))-MAX($D77,DATE(YEAR(TODAY())-1,1,1))+1))</f>
        <v/>
      </c>
      <c r="O77">
        <f>IF(OR($C77="",$C77="Lopetus",$D77=""),0,MAX(0,MIN($J77,DATE(YEAR(TODAY()),12,31))-MAX($D77,DATE(YEAR(TODAY()),1,1))+1))</f>
        <v/>
      </c>
      <c r="P77">
        <f>IF(OR($C77="",$C77="Lopetus",$D77=""),0,MAX(0,MIN($J77,DATE(YEAR(TODAY())+1,12,31))-MAX($D77,DATE(YEAR(TODAY())+1,1,1))+1))</f>
        <v/>
      </c>
      <c r="Q77">
        <f>IF(OR($C77="",$C77="Lopetus",$D77=""),0,MAX(0,MIN($J77,TODAY())-MAX($D77,TODAY()-364)+1))</f>
        <v/>
      </c>
      <c r="R77">
        <f>IF(OR($C77="",$C77="Lopetus",$D77=""),0,MAX(0,MIN($J77,TODAY())-MAX($D77,TODAY()-181)+1))</f>
        <v/>
      </c>
      <c r="S77">
        <f>IF(OR($C77="",$C77="Lopetus",$D77="",Lisäominaisuudet!$C$51=""),0,MAX(0,MIN($J77,TODAY())-MAX($D77,Lisäominaisuudet!$C$51)+1))</f>
        <v/>
      </c>
    </row>
    <row r="78">
      <c r="B78" s="13">
        <f>IF($D78="","",ROW()-12)</f>
        <v/>
      </c>
      <c r="C78" s="13" t="n"/>
      <c r="D78" s="14" t="n"/>
      <c r="E78" s="15">
        <f>IF($J78="","",$J78-$D78+1)</f>
        <v/>
      </c>
      <c r="F78" s="13" t="n"/>
      <c r="G78" s="13" t="n"/>
      <c r="I78">
        <f>IFERROR(INDEX($D$13:$D$262,MATCH(TRUE(),INDEX(($D$13:$D$262&lt;&gt;"")*(ROW($D$13:$D$262)&gt;ROW($D78)),0),0)),"")</f>
        <v/>
      </c>
      <c r="J78">
        <f>IF(OR($C78="",$C78="Lopetus",$D78=""),"",IF($I78="",TODAY(),IF($I78=$D78,$D78,$I78-1)))</f>
        <v/>
      </c>
      <c r="K78">
        <f>IF(OR($C78="",$D78=""),$K77,IF($C78="Lopetus",$K77,IF($C78="Suomi",0,$K77+$E78)))</f>
        <v/>
      </c>
      <c r="L78">
        <f>IF(OR($C78="",$D78=""),$L77,IF($C78="Lopetus",$L77,IF($C78="Suomi",IF(AND($L77&gt;0,$K77&lt;=60),$L77,$D78),IF(AND($L77&gt;0,$K78&lt;=60),$L77,0))))</f>
        <v/>
      </c>
      <c r="M78">
        <f>IF(AND($C78="Suomi",$D78&lt;&gt;"",$L78&gt;0),$J78-$L78+1,"")</f>
        <v/>
      </c>
      <c r="N78">
        <f>IF(OR($C78="",$C78="Lopetus",$D78=""),0,MAX(0,MIN($J78,DATE(YEAR(TODAY())-1,12,31))-MAX($D78,DATE(YEAR(TODAY())-1,1,1))+1))</f>
        <v/>
      </c>
      <c r="O78">
        <f>IF(OR($C78="",$C78="Lopetus",$D78=""),0,MAX(0,MIN($J78,DATE(YEAR(TODAY()),12,31))-MAX($D78,DATE(YEAR(TODAY()),1,1))+1))</f>
        <v/>
      </c>
      <c r="P78">
        <f>IF(OR($C78="",$C78="Lopetus",$D78=""),0,MAX(0,MIN($J78,DATE(YEAR(TODAY())+1,12,31))-MAX($D78,DATE(YEAR(TODAY())+1,1,1))+1))</f>
        <v/>
      </c>
      <c r="Q78">
        <f>IF(OR($C78="",$C78="Lopetus",$D78=""),0,MAX(0,MIN($J78,TODAY())-MAX($D78,TODAY()-364)+1))</f>
        <v/>
      </c>
      <c r="R78">
        <f>IF(OR($C78="",$C78="Lopetus",$D78=""),0,MAX(0,MIN($J78,TODAY())-MAX($D78,TODAY()-181)+1))</f>
        <v/>
      </c>
      <c r="S78">
        <f>IF(OR($C78="",$C78="Lopetus",$D78="",Lisäominaisuudet!$C$51=""),0,MAX(0,MIN($J78,TODAY())-MAX($D78,Lisäominaisuudet!$C$51)+1))</f>
        <v/>
      </c>
    </row>
    <row r="79">
      <c r="B79" s="13">
        <f>IF($D79="","",ROW()-12)</f>
        <v/>
      </c>
      <c r="C79" s="13" t="n"/>
      <c r="D79" s="14" t="n"/>
      <c r="E79" s="15">
        <f>IF($J79="","",$J79-$D79+1)</f>
        <v/>
      </c>
      <c r="F79" s="13" t="n"/>
      <c r="G79" s="13" t="n"/>
      <c r="I79">
        <f>IFERROR(INDEX($D$13:$D$262,MATCH(TRUE(),INDEX(($D$13:$D$262&lt;&gt;"")*(ROW($D$13:$D$262)&gt;ROW($D79)),0),0)),"")</f>
        <v/>
      </c>
      <c r="J79">
        <f>IF(OR($C79="",$C79="Lopetus",$D79=""),"",IF($I79="",TODAY(),IF($I79=$D79,$D79,$I79-1)))</f>
        <v/>
      </c>
      <c r="K79">
        <f>IF(OR($C79="",$D79=""),$K78,IF($C79="Lopetus",$K78,IF($C79="Suomi",0,$K78+$E79)))</f>
        <v/>
      </c>
      <c r="L79">
        <f>IF(OR($C79="",$D79=""),$L78,IF($C79="Lopetus",$L78,IF($C79="Suomi",IF(AND($L78&gt;0,$K78&lt;=60),$L78,$D79),IF(AND($L78&gt;0,$K79&lt;=60),$L78,0))))</f>
        <v/>
      </c>
      <c r="M79">
        <f>IF(AND($C79="Suomi",$D79&lt;&gt;"",$L79&gt;0),$J79-$L79+1,"")</f>
        <v/>
      </c>
      <c r="N79">
        <f>IF(OR($C79="",$C79="Lopetus",$D79=""),0,MAX(0,MIN($J79,DATE(YEAR(TODAY())-1,12,31))-MAX($D79,DATE(YEAR(TODAY())-1,1,1))+1))</f>
        <v/>
      </c>
      <c r="O79">
        <f>IF(OR($C79="",$C79="Lopetus",$D79=""),0,MAX(0,MIN($J79,DATE(YEAR(TODAY()),12,31))-MAX($D79,DATE(YEAR(TODAY()),1,1))+1))</f>
        <v/>
      </c>
      <c r="P79">
        <f>IF(OR($C79="",$C79="Lopetus",$D79=""),0,MAX(0,MIN($J79,DATE(YEAR(TODAY())+1,12,31))-MAX($D79,DATE(YEAR(TODAY())+1,1,1))+1))</f>
        <v/>
      </c>
      <c r="Q79">
        <f>IF(OR($C79="",$C79="Lopetus",$D79=""),0,MAX(0,MIN($J79,TODAY())-MAX($D79,TODAY()-364)+1))</f>
        <v/>
      </c>
      <c r="R79">
        <f>IF(OR($C79="",$C79="Lopetus",$D79=""),0,MAX(0,MIN($J79,TODAY())-MAX($D79,TODAY()-181)+1))</f>
        <v/>
      </c>
      <c r="S79">
        <f>IF(OR($C79="",$C79="Lopetus",$D79="",Lisäominaisuudet!$C$51=""),0,MAX(0,MIN($J79,TODAY())-MAX($D79,Lisäominaisuudet!$C$51)+1))</f>
        <v/>
      </c>
    </row>
    <row r="80">
      <c r="B80" s="13">
        <f>IF($D80="","",ROW()-12)</f>
        <v/>
      </c>
      <c r="C80" s="13" t="n"/>
      <c r="D80" s="14" t="n"/>
      <c r="E80" s="15">
        <f>IF($J80="","",$J80-$D80+1)</f>
        <v/>
      </c>
      <c r="F80" s="13" t="n"/>
      <c r="G80" s="13" t="n"/>
      <c r="I80">
        <f>IFERROR(INDEX($D$13:$D$262,MATCH(TRUE(),INDEX(($D$13:$D$262&lt;&gt;"")*(ROW($D$13:$D$262)&gt;ROW($D80)),0),0)),"")</f>
        <v/>
      </c>
      <c r="J80">
        <f>IF(OR($C80="",$C80="Lopetus",$D80=""),"",IF($I80="",TODAY(),IF($I80=$D80,$D80,$I80-1)))</f>
        <v/>
      </c>
      <c r="K80">
        <f>IF(OR($C80="",$D80=""),$K79,IF($C80="Lopetus",$K79,IF($C80="Suomi",0,$K79+$E80)))</f>
        <v/>
      </c>
      <c r="L80">
        <f>IF(OR($C80="",$D80=""),$L79,IF($C80="Lopetus",$L79,IF($C80="Suomi",IF(AND($L79&gt;0,$K79&lt;=60),$L79,$D80),IF(AND($L79&gt;0,$K80&lt;=60),$L79,0))))</f>
        <v/>
      </c>
      <c r="M80">
        <f>IF(AND($C80="Suomi",$D80&lt;&gt;"",$L80&gt;0),$J80-$L80+1,"")</f>
        <v/>
      </c>
      <c r="N80">
        <f>IF(OR($C80="",$C80="Lopetus",$D80=""),0,MAX(0,MIN($J80,DATE(YEAR(TODAY())-1,12,31))-MAX($D80,DATE(YEAR(TODAY())-1,1,1))+1))</f>
        <v/>
      </c>
      <c r="O80">
        <f>IF(OR($C80="",$C80="Lopetus",$D80=""),0,MAX(0,MIN($J80,DATE(YEAR(TODAY()),12,31))-MAX($D80,DATE(YEAR(TODAY()),1,1))+1))</f>
        <v/>
      </c>
      <c r="P80">
        <f>IF(OR($C80="",$C80="Lopetus",$D80=""),0,MAX(0,MIN($J80,DATE(YEAR(TODAY())+1,12,31))-MAX($D80,DATE(YEAR(TODAY())+1,1,1))+1))</f>
        <v/>
      </c>
      <c r="Q80">
        <f>IF(OR($C80="",$C80="Lopetus",$D80=""),0,MAX(0,MIN($J80,TODAY())-MAX($D80,TODAY()-364)+1))</f>
        <v/>
      </c>
      <c r="R80">
        <f>IF(OR($C80="",$C80="Lopetus",$D80=""),0,MAX(0,MIN($J80,TODAY())-MAX($D80,TODAY()-181)+1))</f>
        <v/>
      </c>
      <c r="S80">
        <f>IF(OR($C80="",$C80="Lopetus",$D80="",Lisäominaisuudet!$C$51=""),0,MAX(0,MIN($J80,TODAY())-MAX($D80,Lisäominaisuudet!$C$51)+1))</f>
        <v/>
      </c>
    </row>
    <row r="81">
      <c r="B81" s="13">
        <f>IF($D81="","",ROW()-12)</f>
        <v/>
      </c>
      <c r="C81" s="13" t="n"/>
      <c r="D81" s="14" t="n"/>
      <c r="E81" s="15">
        <f>IF($J81="","",$J81-$D81+1)</f>
        <v/>
      </c>
      <c r="F81" s="13" t="n"/>
      <c r="G81" s="13" t="n"/>
      <c r="I81">
        <f>IFERROR(INDEX($D$13:$D$262,MATCH(TRUE(),INDEX(($D$13:$D$262&lt;&gt;"")*(ROW($D$13:$D$262)&gt;ROW($D81)),0),0)),"")</f>
        <v/>
      </c>
      <c r="J81">
        <f>IF(OR($C81="",$C81="Lopetus",$D81=""),"",IF($I81="",TODAY(),IF($I81=$D81,$D81,$I81-1)))</f>
        <v/>
      </c>
      <c r="K81">
        <f>IF(OR($C81="",$D81=""),$K80,IF($C81="Lopetus",$K80,IF($C81="Suomi",0,$K80+$E81)))</f>
        <v/>
      </c>
      <c r="L81">
        <f>IF(OR($C81="",$D81=""),$L80,IF($C81="Lopetus",$L80,IF($C81="Suomi",IF(AND($L80&gt;0,$K80&lt;=60),$L80,$D81),IF(AND($L80&gt;0,$K81&lt;=60),$L80,0))))</f>
        <v/>
      </c>
      <c r="M81">
        <f>IF(AND($C81="Suomi",$D81&lt;&gt;"",$L81&gt;0),$J81-$L81+1,"")</f>
        <v/>
      </c>
      <c r="N81">
        <f>IF(OR($C81="",$C81="Lopetus",$D81=""),0,MAX(0,MIN($J81,DATE(YEAR(TODAY())-1,12,31))-MAX($D81,DATE(YEAR(TODAY())-1,1,1))+1))</f>
        <v/>
      </c>
      <c r="O81">
        <f>IF(OR($C81="",$C81="Lopetus",$D81=""),0,MAX(0,MIN($J81,DATE(YEAR(TODAY()),12,31))-MAX($D81,DATE(YEAR(TODAY()),1,1))+1))</f>
        <v/>
      </c>
      <c r="P81">
        <f>IF(OR($C81="",$C81="Lopetus",$D81=""),0,MAX(0,MIN($J81,DATE(YEAR(TODAY())+1,12,31))-MAX($D81,DATE(YEAR(TODAY())+1,1,1))+1))</f>
        <v/>
      </c>
      <c r="Q81">
        <f>IF(OR($C81="",$C81="Lopetus",$D81=""),0,MAX(0,MIN($J81,TODAY())-MAX($D81,TODAY()-364)+1))</f>
        <v/>
      </c>
      <c r="R81">
        <f>IF(OR($C81="",$C81="Lopetus",$D81=""),0,MAX(0,MIN($J81,TODAY())-MAX($D81,TODAY()-181)+1))</f>
        <v/>
      </c>
      <c r="S81">
        <f>IF(OR($C81="",$C81="Lopetus",$D81="",Lisäominaisuudet!$C$51=""),0,MAX(0,MIN($J81,TODAY())-MAX($D81,Lisäominaisuudet!$C$51)+1))</f>
        <v/>
      </c>
    </row>
    <row r="82">
      <c r="B82" s="13">
        <f>IF($D82="","",ROW()-12)</f>
        <v/>
      </c>
      <c r="C82" s="13" t="n"/>
      <c r="D82" s="14" t="n"/>
      <c r="E82" s="15">
        <f>IF($J82="","",$J82-$D82+1)</f>
        <v/>
      </c>
      <c r="F82" s="13" t="n"/>
      <c r="G82" s="13" t="n"/>
      <c r="I82">
        <f>IFERROR(INDEX($D$13:$D$262,MATCH(TRUE(),INDEX(($D$13:$D$262&lt;&gt;"")*(ROW($D$13:$D$262)&gt;ROW($D82)),0),0)),"")</f>
        <v/>
      </c>
      <c r="J82">
        <f>IF(OR($C82="",$C82="Lopetus",$D82=""),"",IF($I82="",TODAY(),IF($I82=$D82,$D82,$I82-1)))</f>
        <v/>
      </c>
      <c r="K82">
        <f>IF(OR($C82="",$D82=""),$K81,IF($C82="Lopetus",$K81,IF($C82="Suomi",0,$K81+$E82)))</f>
        <v/>
      </c>
      <c r="L82">
        <f>IF(OR($C82="",$D82=""),$L81,IF($C82="Lopetus",$L81,IF($C82="Suomi",IF(AND($L81&gt;0,$K81&lt;=60),$L81,$D82),IF(AND($L81&gt;0,$K82&lt;=60),$L81,0))))</f>
        <v/>
      </c>
      <c r="M82">
        <f>IF(AND($C82="Suomi",$D82&lt;&gt;"",$L82&gt;0),$J82-$L82+1,"")</f>
        <v/>
      </c>
      <c r="N82">
        <f>IF(OR($C82="",$C82="Lopetus",$D82=""),0,MAX(0,MIN($J82,DATE(YEAR(TODAY())-1,12,31))-MAX($D82,DATE(YEAR(TODAY())-1,1,1))+1))</f>
        <v/>
      </c>
      <c r="O82">
        <f>IF(OR($C82="",$C82="Lopetus",$D82=""),0,MAX(0,MIN($J82,DATE(YEAR(TODAY()),12,31))-MAX($D82,DATE(YEAR(TODAY()),1,1))+1))</f>
        <v/>
      </c>
      <c r="P82">
        <f>IF(OR($C82="",$C82="Lopetus",$D82=""),0,MAX(0,MIN($J82,DATE(YEAR(TODAY())+1,12,31))-MAX($D82,DATE(YEAR(TODAY())+1,1,1))+1))</f>
        <v/>
      </c>
      <c r="Q82">
        <f>IF(OR($C82="",$C82="Lopetus",$D82=""),0,MAX(0,MIN($J82,TODAY())-MAX($D82,TODAY()-364)+1))</f>
        <v/>
      </c>
      <c r="R82">
        <f>IF(OR($C82="",$C82="Lopetus",$D82=""),0,MAX(0,MIN($J82,TODAY())-MAX($D82,TODAY()-181)+1))</f>
        <v/>
      </c>
      <c r="S82">
        <f>IF(OR($C82="",$C82="Lopetus",$D82="",Lisäominaisuudet!$C$51=""),0,MAX(0,MIN($J82,TODAY())-MAX($D82,Lisäominaisuudet!$C$51)+1))</f>
        <v/>
      </c>
    </row>
    <row r="83">
      <c r="B83" s="13">
        <f>IF($D83="","",ROW()-12)</f>
        <v/>
      </c>
      <c r="C83" s="13" t="n"/>
      <c r="D83" s="14" t="n"/>
      <c r="E83" s="15">
        <f>IF($J83="","",$J83-$D83+1)</f>
        <v/>
      </c>
      <c r="F83" s="13" t="n"/>
      <c r="G83" s="13" t="n"/>
      <c r="I83">
        <f>IFERROR(INDEX($D$13:$D$262,MATCH(TRUE(),INDEX(($D$13:$D$262&lt;&gt;"")*(ROW($D$13:$D$262)&gt;ROW($D83)),0),0)),"")</f>
        <v/>
      </c>
      <c r="J83">
        <f>IF(OR($C83="",$C83="Lopetus",$D83=""),"",IF($I83="",TODAY(),IF($I83=$D83,$D83,$I83-1)))</f>
        <v/>
      </c>
      <c r="K83">
        <f>IF(OR($C83="",$D83=""),$K82,IF($C83="Lopetus",$K82,IF($C83="Suomi",0,$K82+$E83)))</f>
        <v/>
      </c>
      <c r="L83">
        <f>IF(OR($C83="",$D83=""),$L82,IF($C83="Lopetus",$L82,IF($C83="Suomi",IF(AND($L82&gt;0,$K82&lt;=60),$L82,$D83),IF(AND($L82&gt;0,$K83&lt;=60),$L82,0))))</f>
        <v/>
      </c>
      <c r="M83">
        <f>IF(AND($C83="Suomi",$D83&lt;&gt;"",$L83&gt;0),$J83-$L83+1,"")</f>
        <v/>
      </c>
      <c r="N83">
        <f>IF(OR($C83="",$C83="Lopetus",$D83=""),0,MAX(0,MIN($J83,DATE(YEAR(TODAY())-1,12,31))-MAX($D83,DATE(YEAR(TODAY())-1,1,1))+1))</f>
        <v/>
      </c>
      <c r="O83">
        <f>IF(OR($C83="",$C83="Lopetus",$D83=""),0,MAX(0,MIN($J83,DATE(YEAR(TODAY()),12,31))-MAX($D83,DATE(YEAR(TODAY()),1,1))+1))</f>
        <v/>
      </c>
      <c r="P83">
        <f>IF(OR($C83="",$C83="Lopetus",$D83=""),0,MAX(0,MIN($J83,DATE(YEAR(TODAY())+1,12,31))-MAX($D83,DATE(YEAR(TODAY())+1,1,1))+1))</f>
        <v/>
      </c>
      <c r="Q83">
        <f>IF(OR($C83="",$C83="Lopetus",$D83=""),0,MAX(0,MIN($J83,TODAY())-MAX($D83,TODAY()-364)+1))</f>
        <v/>
      </c>
      <c r="R83">
        <f>IF(OR($C83="",$C83="Lopetus",$D83=""),0,MAX(0,MIN($J83,TODAY())-MAX($D83,TODAY()-181)+1))</f>
        <v/>
      </c>
      <c r="S83">
        <f>IF(OR($C83="",$C83="Lopetus",$D83="",Lisäominaisuudet!$C$51=""),0,MAX(0,MIN($J83,TODAY())-MAX($D83,Lisäominaisuudet!$C$51)+1))</f>
        <v/>
      </c>
    </row>
    <row r="84">
      <c r="B84" s="13">
        <f>IF($D84="","",ROW()-12)</f>
        <v/>
      </c>
      <c r="C84" s="13" t="n"/>
      <c r="D84" s="14" t="n"/>
      <c r="E84" s="15">
        <f>IF($J84="","",$J84-$D84+1)</f>
        <v/>
      </c>
      <c r="F84" s="13" t="n"/>
      <c r="G84" s="13" t="n"/>
      <c r="I84">
        <f>IFERROR(INDEX($D$13:$D$262,MATCH(TRUE(),INDEX(($D$13:$D$262&lt;&gt;"")*(ROW($D$13:$D$262)&gt;ROW($D84)),0),0)),"")</f>
        <v/>
      </c>
      <c r="J84">
        <f>IF(OR($C84="",$C84="Lopetus",$D84=""),"",IF($I84="",TODAY(),IF($I84=$D84,$D84,$I84-1)))</f>
        <v/>
      </c>
      <c r="K84">
        <f>IF(OR($C84="",$D84=""),$K83,IF($C84="Lopetus",$K83,IF($C84="Suomi",0,$K83+$E84)))</f>
        <v/>
      </c>
      <c r="L84">
        <f>IF(OR($C84="",$D84=""),$L83,IF($C84="Lopetus",$L83,IF($C84="Suomi",IF(AND($L83&gt;0,$K83&lt;=60),$L83,$D84),IF(AND($L83&gt;0,$K84&lt;=60),$L83,0))))</f>
        <v/>
      </c>
      <c r="M84">
        <f>IF(AND($C84="Suomi",$D84&lt;&gt;"",$L84&gt;0),$J84-$L84+1,"")</f>
        <v/>
      </c>
      <c r="N84">
        <f>IF(OR($C84="",$C84="Lopetus",$D84=""),0,MAX(0,MIN($J84,DATE(YEAR(TODAY())-1,12,31))-MAX($D84,DATE(YEAR(TODAY())-1,1,1))+1))</f>
        <v/>
      </c>
      <c r="O84">
        <f>IF(OR($C84="",$C84="Lopetus",$D84=""),0,MAX(0,MIN($J84,DATE(YEAR(TODAY()),12,31))-MAX($D84,DATE(YEAR(TODAY()),1,1))+1))</f>
        <v/>
      </c>
      <c r="P84">
        <f>IF(OR($C84="",$C84="Lopetus",$D84=""),0,MAX(0,MIN($J84,DATE(YEAR(TODAY())+1,12,31))-MAX($D84,DATE(YEAR(TODAY())+1,1,1))+1))</f>
        <v/>
      </c>
      <c r="Q84">
        <f>IF(OR($C84="",$C84="Lopetus",$D84=""),0,MAX(0,MIN($J84,TODAY())-MAX($D84,TODAY()-364)+1))</f>
        <v/>
      </c>
      <c r="R84">
        <f>IF(OR($C84="",$C84="Lopetus",$D84=""),0,MAX(0,MIN($J84,TODAY())-MAX($D84,TODAY()-181)+1))</f>
        <v/>
      </c>
      <c r="S84">
        <f>IF(OR($C84="",$C84="Lopetus",$D84="",Lisäominaisuudet!$C$51=""),0,MAX(0,MIN($J84,TODAY())-MAX($D84,Lisäominaisuudet!$C$51)+1))</f>
        <v/>
      </c>
    </row>
    <row r="85">
      <c r="B85" s="13">
        <f>IF($D85="","",ROW()-12)</f>
        <v/>
      </c>
      <c r="C85" s="13" t="n"/>
      <c r="D85" s="14" t="n"/>
      <c r="E85" s="15">
        <f>IF($J85="","",$J85-$D85+1)</f>
        <v/>
      </c>
      <c r="F85" s="13" t="n"/>
      <c r="G85" s="13" t="n"/>
      <c r="I85">
        <f>IFERROR(INDEX($D$13:$D$262,MATCH(TRUE(),INDEX(($D$13:$D$262&lt;&gt;"")*(ROW($D$13:$D$262)&gt;ROW($D85)),0),0)),"")</f>
        <v/>
      </c>
      <c r="J85">
        <f>IF(OR($C85="",$C85="Lopetus",$D85=""),"",IF($I85="",TODAY(),IF($I85=$D85,$D85,$I85-1)))</f>
        <v/>
      </c>
      <c r="K85">
        <f>IF(OR($C85="",$D85=""),$K84,IF($C85="Lopetus",$K84,IF($C85="Suomi",0,$K84+$E85)))</f>
        <v/>
      </c>
      <c r="L85">
        <f>IF(OR($C85="",$D85=""),$L84,IF($C85="Lopetus",$L84,IF($C85="Suomi",IF(AND($L84&gt;0,$K84&lt;=60),$L84,$D85),IF(AND($L84&gt;0,$K85&lt;=60),$L84,0))))</f>
        <v/>
      </c>
      <c r="M85">
        <f>IF(AND($C85="Suomi",$D85&lt;&gt;"",$L85&gt;0),$J85-$L85+1,"")</f>
        <v/>
      </c>
      <c r="N85">
        <f>IF(OR($C85="",$C85="Lopetus",$D85=""),0,MAX(0,MIN($J85,DATE(YEAR(TODAY())-1,12,31))-MAX($D85,DATE(YEAR(TODAY())-1,1,1))+1))</f>
        <v/>
      </c>
      <c r="O85">
        <f>IF(OR($C85="",$C85="Lopetus",$D85=""),0,MAX(0,MIN($J85,DATE(YEAR(TODAY()),12,31))-MAX($D85,DATE(YEAR(TODAY()),1,1))+1))</f>
        <v/>
      </c>
      <c r="P85">
        <f>IF(OR($C85="",$C85="Lopetus",$D85=""),0,MAX(0,MIN($J85,DATE(YEAR(TODAY())+1,12,31))-MAX($D85,DATE(YEAR(TODAY())+1,1,1))+1))</f>
        <v/>
      </c>
      <c r="Q85">
        <f>IF(OR($C85="",$C85="Lopetus",$D85=""),0,MAX(0,MIN($J85,TODAY())-MAX($D85,TODAY()-364)+1))</f>
        <v/>
      </c>
      <c r="R85">
        <f>IF(OR($C85="",$C85="Lopetus",$D85=""),0,MAX(0,MIN($J85,TODAY())-MAX($D85,TODAY()-181)+1))</f>
        <v/>
      </c>
      <c r="S85">
        <f>IF(OR($C85="",$C85="Lopetus",$D85="",Lisäominaisuudet!$C$51=""),0,MAX(0,MIN($J85,TODAY())-MAX($D85,Lisäominaisuudet!$C$51)+1))</f>
        <v/>
      </c>
    </row>
    <row r="86">
      <c r="B86" s="13">
        <f>IF($D86="","",ROW()-12)</f>
        <v/>
      </c>
      <c r="C86" s="13" t="n"/>
      <c r="D86" s="14" t="n"/>
      <c r="E86" s="15">
        <f>IF($J86="","",$J86-$D86+1)</f>
        <v/>
      </c>
      <c r="F86" s="13" t="n"/>
      <c r="G86" s="13" t="n"/>
      <c r="I86">
        <f>IFERROR(INDEX($D$13:$D$262,MATCH(TRUE(),INDEX(($D$13:$D$262&lt;&gt;"")*(ROW($D$13:$D$262)&gt;ROW($D86)),0),0)),"")</f>
        <v/>
      </c>
      <c r="J86">
        <f>IF(OR($C86="",$C86="Lopetus",$D86=""),"",IF($I86="",TODAY(),IF($I86=$D86,$D86,$I86-1)))</f>
        <v/>
      </c>
      <c r="K86">
        <f>IF(OR($C86="",$D86=""),$K85,IF($C86="Lopetus",$K85,IF($C86="Suomi",0,$K85+$E86)))</f>
        <v/>
      </c>
      <c r="L86">
        <f>IF(OR($C86="",$D86=""),$L85,IF($C86="Lopetus",$L85,IF($C86="Suomi",IF(AND($L85&gt;0,$K85&lt;=60),$L85,$D86),IF(AND($L85&gt;0,$K86&lt;=60),$L85,0))))</f>
        <v/>
      </c>
      <c r="M86">
        <f>IF(AND($C86="Suomi",$D86&lt;&gt;"",$L86&gt;0),$J86-$L86+1,"")</f>
        <v/>
      </c>
      <c r="N86">
        <f>IF(OR($C86="",$C86="Lopetus",$D86=""),0,MAX(0,MIN($J86,DATE(YEAR(TODAY())-1,12,31))-MAX($D86,DATE(YEAR(TODAY())-1,1,1))+1))</f>
        <v/>
      </c>
      <c r="O86">
        <f>IF(OR($C86="",$C86="Lopetus",$D86=""),0,MAX(0,MIN($J86,DATE(YEAR(TODAY()),12,31))-MAX($D86,DATE(YEAR(TODAY()),1,1))+1))</f>
        <v/>
      </c>
      <c r="P86">
        <f>IF(OR($C86="",$C86="Lopetus",$D86=""),0,MAX(0,MIN($J86,DATE(YEAR(TODAY())+1,12,31))-MAX($D86,DATE(YEAR(TODAY())+1,1,1))+1))</f>
        <v/>
      </c>
      <c r="Q86">
        <f>IF(OR($C86="",$C86="Lopetus",$D86=""),0,MAX(0,MIN($J86,TODAY())-MAX($D86,TODAY()-364)+1))</f>
        <v/>
      </c>
      <c r="R86">
        <f>IF(OR($C86="",$C86="Lopetus",$D86=""),0,MAX(0,MIN($J86,TODAY())-MAX($D86,TODAY()-181)+1))</f>
        <v/>
      </c>
      <c r="S86">
        <f>IF(OR($C86="",$C86="Lopetus",$D86="",Lisäominaisuudet!$C$51=""),0,MAX(0,MIN($J86,TODAY())-MAX($D86,Lisäominaisuudet!$C$51)+1))</f>
        <v/>
      </c>
    </row>
    <row r="87">
      <c r="B87" s="13">
        <f>IF($D87="","",ROW()-12)</f>
        <v/>
      </c>
      <c r="C87" s="13" t="n"/>
      <c r="D87" s="14" t="n"/>
      <c r="E87" s="15">
        <f>IF($J87="","",$J87-$D87+1)</f>
        <v/>
      </c>
      <c r="F87" s="13" t="n"/>
      <c r="G87" s="13" t="n"/>
      <c r="I87">
        <f>IFERROR(INDEX($D$13:$D$262,MATCH(TRUE(),INDEX(($D$13:$D$262&lt;&gt;"")*(ROW($D$13:$D$262)&gt;ROW($D87)),0),0)),"")</f>
        <v/>
      </c>
      <c r="J87">
        <f>IF(OR($C87="",$C87="Lopetus",$D87=""),"",IF($I87="",TODAY(),IF($I87=$D87,$D87,$I87-1)))</f>
        <v/>
      </c>
      <c r="K87">
        <f>IF(OR($C87="",$D87=""),$K86,IF($C87="Lopetus",$K86,IF($C87="Suomi",0,$K86+$E87)))</f>
        <v/>
      </c>
      <c r="L87">
        <f>IF(OR($C87="",$D87=""),$L86,IF($C87="Lopetus",$L86,IF($C87="Suomi",IF(AND($L86&gt;0,$K86&lt;=60),$L86,$D87),IF(AND($L86&gt;0,$K87&lt;=60),$L86,0))))</f>
        <v/>
      </c>
      <c r="M87">
        <f>IF(AND($C87="Suomi",$D87&lt;&gt;"",$L87&gt;0),$J87-$L87+1,"")</f>
        <v/>
      </c>
      <c r="N87">
        <f>IF(OR($C87="",$C87="Lopetus",$D87=""),0,MAX(0,MIN($J87,DATE(YEAR(TODAY())-1,12,31))-MAX($D87,DATE(YEAR(TODAY())-1,1,1))+1))</f>
        <v/>
      </c>
      <c r="O87">
        <f>IF(OR($C87="",$C87="Lopetus",$D87=""),0,MAX(0,MIN($J87,DATE(YEAR(TODAY()),12,31))-MAX($D87,DATE(YEAR(TODAY()),1,1))+1))</f>
        <v/>
      </c>
      <c r="P87">
        <f>IF(OR($C87="",$C87="Lopetus",$D87=""),0,MAX(0,MIN($J87,DATE(YEAR(TODAY())+1,12,31))-MAX($D87,DATE(YEAR(TODAY())+1,1,1))+1))</f>
        <v/>
      </c>
      <c r="Q87">
        <f>IF(OR($C87="",$C87="Lopetus",$D87=""),0,MAX(0,MIN($J87,TODAY())-MAX($D87,TODAY()-364)+1))</f>
        <v/>
      </c>
      <c r="R87">
        <f>IF(OR($C87="",$C87="Lopetus",$D87=""),0,MAX(0,MIN($J87,TODAY())-MAX($D87,TODAY()-181)+1))</f>
        <v/>
      </c>
      <c r="S87">
        <f>IF(OR($C87="",$C87="Lopetus",$D87="",Lisäominaisuudet!$C$51=""),0,MAX(0,MIN($J87,TODAY())-MAX($D87,Lisäominaisuudet!$C$51)+1))</f>
        <v/>
      </c>
    </row>
    <row r="88">
      <c r="B88" s="13">
        <f>IF($D88="","",ROW()-12)</f>
        <v/>
      </c>
      <c r="C88" s="13" t="n"/>
      <c r="D88" s="14" t="n"/>
      <c r="E88" s="15">
        <f>IF($J88="","",$J88-$D88+1)</f>
        <v/>
      </c>
      <c r="F88" s="13" t="n"/>
      <c r="G88" s="13" t="n"/>
      <c r="I88">
        <f>IFERROR(INDEX($D$13:$D$262,MATCH(TRUE(),INDEX(($D$13:$D$262&lt;&gt;"")*(ROW($D$13:$D$262)&gt;ROW($D88)),0),0)),"")</f>
        <v/>
      </c>
      <c r="J88">
        <f>IF(OR($C88="",$C88="Lopetus",$D88=""),"",IF($I88="",TODAY(),IF($I88=$D88,$D88,$I88-1)))</f>
        <v/>
      </c>
      <c r="K88">
        <f>IF(OR($C88="",$D88=""),$K87,IF($C88="Lopetus",$K87,IF($C88="Suomi",0,$K87+$E88)))</f>
        <v/>
      </c>
      <c r="L88">
        <f>IF(OR($C88="",$D88=""),$L87,IF($C88="Lopetus",$L87,IF($C88="Suomi",IF(AND($L87&gt;0,$K87&lt;=60),$L87,$D88),IF(AND($L87&gt;0,$K88&lt;=60),$L87,0))))</f>
        <v/>
      </c>
      <c r="M88">
        <f>IF(AND($C88="Suomi",$D88&lt;&gt;"",$L88&gt;0),$J88-$L88+1,"")</f>
        <v/>
      </c>
      <c r="N88">
        <f>IF(OR($C88="",$C88="Lopetus",$D88=""),0,MAX(0,MIN($J88,DATE(YEAR(TODAY())-1,12,31))-MAX($D88,DATE(YEAR(TODAY())-1,1,1))+1))</f>
        <v/>
      </c>
      <c r="O88">
        <f>IF(OR($C88="",$C88="Lopetus",$D88=""),0,MAX(0,MIN($J88,DATE(YEAR(TODAY()),12,31))-MAX($D88,DATE(YEAR(TODAY()),1,1))+1))</f>
        <v/>
      </c>
      <c r="P88">
        <f>IF(OR($C88="",$C88="Lopetus",$D88=""),0,MAX(0,MIN($J88,DATE(YEAR(TODAY())+1,12,31))-MAX($D88,DATE(YEAR(TODAY())+1,1,1))+1))</f>
        <v/>
      </c>
      <c r="Q88">
        <f>IF(OR($C88="",$C88="Lopetus",$D88=""),0,MAX(0,MIN($J88,TODAY())-MAX($D88,TODAY()-364)+1))</f>
        <v/>
      </c>
      <c r="R88">
        <f>IF(OR($C88="",$C88="Lopetus",$D88=""),0,MAX(0,MIN($J88,TODAY())-MAX($D88,TODAY()-181)+1))</f>
        <v/>
      </c>
      <c r="S88">
        <f>IF(OR($C88="",$C88="Lopetus",$D88="",Lisäominaisuudet!$C$51=""),0,MAX(0,MIN($J88,TODAY())-MAX($D88,Lisäominaisuudet!$C$51)+1))</f>
        <v/>
      </c>
    </row>
    <row r="89">
      <c r="B89" s="13">
        <f>IF($D89="","",ROW()-12)</f>
        <v/>
      </c>
      <c r="C89" s="13" t="n"/>
      <c r="D89" s="14" t="n"/>
      <c r="E89" s="15">
        <f>IF($J89="","",$J89-$D89+1)</f>
        <v/>
      </c>
      <c r="F89" s="13" t="n"/>
      <c r="G89" s="13" t="n"/>
      <c r="I89">
        <f>IFERROR(INDEX($D$13:$D$262,MATCH(TRUE(),INDEX(($D$13:$D$262&lt;&gt;"")*(ROW($D$13:$D$262)&gt;ROW($D89)),0),0)),"")</f>
        <v/>
      </c>
      <c r="J89">
        <f>IF(OR($C89="",$C89="Lopetus",$D89=""),"",IF($I89="",TODAY(),IF($I89=$D89,$D89,$I89-1)))</f>
        <v/>
      </c>
      <c r="K89">
        <f>IF(OR($C89="",$D89=""),$K88,IF($C89="Lopetus",$K88,IF($C89="Suomi",0,$K88+$E89)))</f>
        <v/>
      </c>
      <c r="L89">
        <f>IF(OR($C89="",$D89=""),$L88,IF($C89="Lopetus",$L88,IF($C89="Suomi",IF(AND($L88&gt;0,$K88&lt;=60),$L88,$D89),IF(AND($L88&gt;0,$K89&lt;=60),$L88,0))))</f>
        <v/>
      </c>
      <c r="M89">
        <f>IF(AND($C89="Suomi",$D89&lt;&gt;"",$L89&gt;0),$J89-$L89+1,"")</f>
        <v/>
      </c>
      <c r="N89">
        <f>IF(OR($C89="",$C89="Lopetus",$D89=""),0,MAX(0,MIN($J89,DATE(YEAR(TODAY())-1,12,31))-MAX($D89,DATE(YEAR(TODAY())-1,1,1))+1))</f>
        <v/>
      </c>
      <c r="O89">
        <f>IF(OR($C89="",$C89="Lopetus",$D89=""),0,MAX(0,MIN($J89,DATE(YEAR(TODAY()),12,31))-MAX($D89,DATE(YEAR(TODAY()),1,1))+1))</f>
        <v/>
      </c>
      <c r="P89">
        <f>IF(OR($C89="",$C89="Lopetus",$D89=""),0,MAX(0,MIN($J89,DATE(YEAR(TODAY())+1,12,31))-MAX($D89,DATE(YEAR(TODAY())+1,1,1))+1))</f>
        <v/>
      </c>
      <c r="Q89">
        <f>IF(OR($C89="",$C89="Lopetus",$D89=""),0,MAX(0,MIN($J89,TODAY())-MAX($D89,TODAY()-364)+1))</f>
        <v/>
      </c>
      <c r="R89">
        <f>IF(OR($C89="",$C89="Lopetus",$D89=""),0,MAX(0,MIN($J89,TODAY())-MAX($D89,TODAY()-181)+1))</f>
        <v/>
      </c>
      <c r="S89">
        <f>IF(OR($C89="",$C89="Lopetus",$D89="",Lisäominaisuudet!$C$51=""),0,MAX(0,MIN($J89,TODAY())-MAX($D89,Lisäominaisuudet!$C$51)+1))</f>
        <v/>
      </c>
    </row>
    <row r="90">
      <c r="B90" s="13">
        <f>IF($D90="","",ROW()-12)</f>
        <v/>
      </c>
      <c r="C90" s="13" t="n"/>
      <c r="D90" s="14" t="n"/>
      <c r="E90" s="15">
        <f>IF($J90="","",$J90-$D90+1)</f>
        <v/>
      </c>
      <c r="F90" s="13" t="n"/>
      <c r="G90" s="13" t="n"/>
      <c r="I90">
        <f>IFERROR(INDEX($D$13:$D$262,MATCH(TRUE(),INDEX(($D$13:$D$262&lt;&gt;"")*(ROW($D$13:$D$262)&gt;ROW($D90)),0),0)),"")</f>
        <v/>
      </c>
      <c r="J90">
        <f>IF(OR($C90="",$C90="Lopetus",$D90=""),"",IF($I90="",TODAY(),IF($I90=$D90,$D90,$I90-1)))</f>
        <v/>
      </c>
      <c r="K90">
        <f>IF(OR($C90="",$D90=""),$K89,IF($C90="Lopetus",$K89,IF($C90="Suomi",0,$K89+$E90)))</f>
        <v/>
      </c>
      <c r="L90">
        <f>IF(OR($C90="",$D90=""),$L89,IF($C90="Lopetus",$L89,IF($C90="Suomi",IF(AND($L89&gt;0,$K89&lt;=60),$L89,$D90),IF(AND($L89&gt;0,$K90&lt;=60),$L89,0))))</f>
        <v/>
      </c>
      <c r="M90">
        <f>IF(AND($C90="Suomi",$D90&lt;&gt;"",$L90&gt;0),$J90-$L90+1,"")</f>
        <v/>
      </c>
      <c r="N90">
        <f>IF(OR($C90="",$C90="Lopetus",$D90=""),0,MAX(0,MIN($J90,DATE(YEAR(TODAY())-1,12,31))-MAX($D90,DATE(YEAR(TODAY())-1,1,1))+1))</f>
        <v/>
      </c>
      <c r="O90">
        <f>IF(OR($C90="",$C90="Lopetus",$D90=""),0,MAX(0,MIN($J90,DATE(YEAR(TODAY()),12,31))-MAX($D90,DATE(YEAR(TODAY()),1,1))+1))</f>
        <v/>
      </c>
      <c r="P90">
        <f>IF(OR($C90="",$C90="Lopetus",$D90=""),0,MAX(0,MIN($J90,DATE(YEAR(TODAY())+1,12,31))-MAX($D90,DATE(YEAR(TODAY())+1,1,1))+1))</f>
        <v/>
      </c>
      <c r="Q90">
        <f>IF(OR($C90="",$C90="Lopetus",$D90=""),0,MAX(0,MIN($J90,TODAY())-MAX($D90,TODAY()-364)+1))</f>
        <v/>
      </c>
      <c r="R90">
        <f>IF(OR($C90="",$C90="Lopetus",$D90=""),0,MAX(0,MIN($J90,TODAY())-MAX($D90,TODAY()-181)+1))</f>
        <v/>
      </c>
      <c r="S90">
        <f>IF(OR($C90="",$C90="Lopetus",$D90="",Lisäominaisuudet!$C$51=""),0,MAX(0,MIN($J90,TODAY())-MAX($D90,Lisäominaisuudet!$C$51)+1))</f>
        <v/>
      </c>
    </row>
    <row r="91">
      <c r="B91" s="13">
        <f>IF($D91="","",ROW()-12)</f>
        <v/>
      </c>
      <c r="C91" s="13" t="n"/>
      <c r="D91" s="14" t="n"/>
      <c r="E91" s="15">
        <f>IF($J91="","",$J91-$D91+1)</f>
        <v/>
      </c>
      <c r="F91" s="13" t="n"/>
      <c r="G91" s="13" t="n"/>
      <c r="I91">
        <f>IFERROR(INDEX($D$13:$D$262,MATCH(TRUE(),INDEX(($D$13:$D$262&lt;&gt;"")*(ROW($D$13:$D$262)&gt;ROW($D91)),0),0)),"")</f>
        <v/>
      </c>
      <c r="J91">
        <f>IF(OR($C91="",$C91="Lopetus",$D91=""),"",IF($I91="",TODAY(),IF($I91=$D91,$D91,$I91-1)))</f>
        <v/>
      </c>
      <c r="K91">
        <f>IF(OR($C91="",$D91=""),$K90,IF($C91="Lopetus",$K90,IF($C91="Suomi",0,$K90+$E91)))</f>
        <v/>
      </c>
      <c r="L91">
        <f>IF(OR($C91="",$D91=""),$L90,IF($C91="Lopetus",$L90,IF($C91="Suomi",IF(AND($L90&gt;0,$K90&lt;=60),$L90,$D91),IF(AND($L90&gt;0,$K91&lt;=60),$L90,0))))</f>
        <v/>
      </c>
      <c r="M91">
        <f>IF(AND($C91="Suomi",$D91&lt;&gt;"",$L91&gt;0),$J91-$L91+1,"")</f>
        <v/>
      </c>
      <c r="N91">
        <f>IF(OR($C91="",$C91="Lopetus",$D91=""),0,MAX(0,MIN($J91,DATE(YEAR(TODAY())-1,12,31))-MAX($D91,DATE(YEAR(TODAY())-1,1,1))+1))</f>
        <v/>
      </c>
      <c r="O91">
        <f>IF(OR($C91="",$C91="Lopetus",$D91=""),0,MAX(0,MIN($J91,DATE(YEAR(TODAY()),12,31))-MAX($D91,DATE(YEAR(TODAY()),1,1))+1))</f>
        <v/>
      </c>
      <c r="P91">
        <f>IF(OR($C91="",$C91="Lopetus",$D91=""),0,MAX(0,MIN($J91,DATE(YEAR(TODAY())+1,12,31))-MAX($D91,DATE(YEAR(TODAY())+1,1,1))+1))</f>
        <v/>
      </c>
      <c r="Q91">
        <f>IF(OR($C91="",$C91="Lopetus",$D91=""),0,MAX(0,MIN($J91,TODAY())-MAX($D91,TODAY()-364)+1))</f>
        <v/>
      </c>
      <c r="R91">
        <f>IF(OR($C91="",$C91="Lopetus",$D91=""),0,MAX(0,MIN($J91,TODAY())-MAX($D91,TODAY()-181)+1))</f>
        <v/>
      </c>
      <c r="S91">
        <f>IF(OR($C91="",$C91="Lopetus",$D91="",Lisäominaisuudet!$C$51=""),0,MAX(0,MIN($J91,TODAY())-MAX($D91,Lisäominaisuudet!$C$51)+1))</f>
        <v/>
      </c>
    </row>
    <row r="92">
      <c r="B92" s="13">
        <f>IF($D92="","",ROW()-12)</f>
        <v/>
      </c>
      <c r="C92" s="13" t="n"/>
      <c r="D92" s="14" t="n"/>
      <c r="E92" s="15">
        <f>IF($J92="","",$J92-$D92+1)</f>
        <v/>
      </c>
      <c r="F92" s="13" t="n"/>
      <c r="G92" s="13" t="n"/>
      <c r="I92">
        <f>IFERROR(INDEX($D$13:$D$262,MATCH(TRUE(),INDEX(($D$13:$D$262&lt;&gt;"")*(ROW($D$13:$D$262)&gt;ROW($D92)),0),0)),"")</f>
        <v/>
      </c>
      <c r="J92">
        <f>IF(OR($C92="",$C92="Lopetus",$D92=""),"",IF($I92="",TODAY(),IF($I92=$D92,$D92,$I92-1)))</f>
        <v/>
      </c>
      <c r="K92">
        <f>IF(OR($C92="",$D92=""),$K91,IF($C92="Lopetus",$K91,IF($C92="Suomi",0,$K91+$E92)))</f>
        <v/>
      </c>
      <c r="L92">
        <f>IF(OR($C92="",$D92=""),$L91,IF($C92="Lopetus",$L91,IF($C92="Suomi",IF(AND($L91&gt;0,$K91&lt;=60),$L91,$D92),IF(AND($L91&gt;0,$K92&lt;=60),$L91,0))))</f>
        <v/>
      </c>
      <c r="M92">
        <f>IF(AND($C92="Suomi",$D92&lt;&gt;"",$L92&gt;0),$J92-$L92+1,"")</f>
        <v/>
      </c>
      <c r="N92">
        <f>IF(OR($C92="",$C92="Lopetus",$D92=""),0,MAX(0,MIN($J92,DATE(YEAR(TODAY())-1,12,31))-MAX($D92,DATE(YEAR(TODAY())-1,1,1))+1))</f>
        <v/>
      </c>
      <c r="O92">
        <f>IF(OR($C92="",$C92="Lopetus",$D92=""),0,MAX(0,MIN($J92,DATE(YEAR(TODAY()),12,31))-MAX($D92,DATE(YEAR(TODAY()),1,1))+1))</f>
        <v/>
      </c>
      <c r="P92">
        <f>IF(OR($C92="",$C92="Lopetus",$D92=""),0,MAX(0,MIN($J92,DATE(YEAR(TODAY())+1,12,31))-MAX($D92,DATE(YEAR(TODAY())+1,1,1))+1))</f>
        <v/>
      </c>
      <c r="Q92">
        <f>IF(OR($C92="",$C92="Lopetus",$D92=""),0,MAX(0,MIN($J92,TODAY())-MAX($D92,TODAY()-364)+1))</f>
        <v/>
      </c>
      <c r="R92">
        <f>IF(OR($C92="",$C92="Lopetus",$D92=""),0,MAX(0,MIN($J92,TODAY())-MAX($D92,TODAY()-181)+1))</f>
        <v/>
      </c>
      <c r="S92">
        <f>IF(OR($C92="",$C92="Lopetus",$D92="",Lisäominaisuudet!$C$51=""),0,MAX(0,MIN($J92,TODAY())-MAX($D92,Lisäominaisuudet!$C$51)+1))</f>
        <v/>
      </c>
    </row>
    <row r="93">
      <c r="B93" s="13">
        <f>IF($D93="","",ROW()-12)</f>
        <v/>
      </c>
      <c r="C93" s="13" t="n"/>
      <c r="D93" s="14" t="n"/>
      <c r="E93" s="15">
        <f>IF($J93="","",$J93-$D93+1)</f>
        <v/>
      </c>
      <c r="F93" s="13" t="n"/>
      <c r="G93" s="13" t="n"/>
      <c r="I93">
        <f>IFERROR(INDEX($D$13:$D$262,MATCH(TRUE(),INDEX(($D$13:$D$262&lt;&gt;"")*(ROW($D$13:$D$262)&gt;ROW($D93)),0),0)),"")</f>
        <v/>
      </c>
      <c r="J93">
        <f>IF(OR($C93="",$C93="Lopetus",$D93=""),"",IF($I93="",TODAY(),IF($I93=$D93,$D93,$I93-1)))</f>
        <v/>
      </c>
      <c r="K93">
        <f>IF(OR($C93="",$D93=""),$K92,IF($C93="Lopetus",$K92,IF($C93="Suomi",0,$K92+$E93)))</f>
        <v/>
      </c>
      <c r="L93">
        <f>IF(OR($C93="",$D93=""),$L92,IF($C93="Lopetus",$L92,IF($C93="Suomi",IF(AND($L92&gt;0,$K92&lt;=60),$L92,$D93),IF(AND($L92&gt;0,$K93&lt;=60),$L92,0))))</f>
        <v/>
      </c>
      <c r="M93">
        <f>IF(AND($C93="Suomi",$D93&lt;&gt;"",$L93&gt;0),$J93-$L93+1,"")</f>
        <v/>
      </c>
      <c r="N93">
        <f>IF(OR($C93="",$C93="Lopetus",$D93=""),0,MAX(0,MIN($J93,DATE(YEAR(TODAY())-1,12,31))-MAX($D93,DATE(YEAR(TODAY())-1,1,1))+1))</f>
        <v/>
      </c>
      <c r="O93">
        <f>IF(OR($C93="",$C93="Lopetus",$D93=""),0,MAX(0,MIN($J93,DATE(YEAR(TODAY()),12,31))-MAX($D93,DATE(YEAR(TODAY()),1,1))+1))</f>
        <v/>
      </c>
      <c r="P93">
        <f>IF(OR($C93="",$C93="Lopetus",$D93=""),0,MAX(0,MIN($J93,DATE(YEAR(TODAY())+1,12,31))-MAX($D93,DATE(YEAR(TODAY())+1,1,1))+1))</f>
        <v/>
      </c>
      <c r="Q93">
        <f>IF(OR($C93="",$C93="Lopetus",$D93=""),0,MAX(0,MIN($J93,TODAY())-MAX($D93,TODAY()-364)+1))</f>
        <v/>
      </c>
      <c r="R93">
        <f>IF(OR($C93="",$C93="Lopetus",$D93=""),0,MAX(0,MIN($J93,TODAY())-MAX($D93,TODAY()-181)+1))</f>
        <v/>
      </c>
      <c r="S93">
        <f>IF(OR($C93="",$C93="Lopetus",$D93="",Lisäominaisuudet!$C$51=""),0,MAX(0,MIN($J93,TODAY())-MAX($D93,Lisäominaisuudet!$C$51)+1))</f>
        <v/>
      </c>
    </row>
    <row r="94">
      <c r="B94" s="13">
        <f>IF($D94="","",ROW()-12)</f>
        <v/>
      </c>
      <c r="C94" s="13" t="n"/>
      <c r="D94" s="14" t="n"/>
      <c r="E94" s="15">
        <f>IF($J94="","",$J94-$D94+1)</f>
        <v/>
      </c>
      <c r="F94" s="13" t="n"/>
      <c r="G94" s="13" t="n"/>
      <c r="I94">
        <f>IFERROR(INDEX($D$13:$D$262,MATCH(TRUE(),INDEX(($D$13:$D$262&lt;&gt;"")*(ROW($D$13:$D$262)&gt;ROW($D94)),0),0)),"")</f>
        <v/>
      </c>
      <c r="J94">
        <f>IF(OR($C94="",$C94="Lopetus",$D94=""),"",IF($I94="",TODAY(),IF($I94=$D94,$D94,$I94-1)))</f>
        <v/>
      </c>
      <c r="K94">
        <f>IF(OR($C94="",$D94=""),$K93,IF($C94="Lopetus",$K93,IF($C94="Suomi",0,$K93+$E94)))</f>
        <v/>
      </c>
      <c r="L94">
        <f>IF(OR($C94="",$D94=""),$L93,IF($C94="Lopetus",$L93,IF($C94="Suomi",IF(AND($L93&gt;0,$K93&lt;=60),$L93,$D94),IF(AND($L93&gt;0,$K94&lt;=60),$L93,0))))</f>
        <v/>
      </c>
      <c r="M94">
        <f>IF(AND($C94="Suomi",$D94&lt;&gt;"",$L94&gt;0),$J94-$L94+1,"")</f>
        <v/>
      </c>
      <c r="N94">
        <f>IF(OR($C94="",$C94="Lopetus",$D94=""),0,MAX(0,MIN($J94,DATE(YEAR(TODAY())-1,12,31))-MAX($D94,DATE(YEAR(TODAY())-1,1,1))+1))</f>
        <v/>
      </c>
      <c r="O94">
        <f>IF(OR($C94="",$C94="Lopetus",$D94=""),0,MAX(0,MIN($J94,DATE(YEAR(TODAY()),12,31))-MAX($D94,DATE(YEAR(TODAY()),1,1))+1))</f>
        <v/>
      </c>
      <c r="P94">
        <f>IF(OR($C94="",$C94="Lopetus",$D94=""),0,MAX(0,MIN($J94,DATE(YEAR(TODAY())+1,12,31))-MAX($D94,DATE(YEAR(TODAY())+1,1,1))+1))</f>
        <v/>
      </c>
      <c r="Q94">
        <f>IF(OR($C94="",$C94="Lopetus",$D94=""),0,MAX(0,MIN($J94,TODAY())-MAX($D94,TODAY()-364)+1))</f>
        <v/>
      </c>
      <c r="R94">
        <f>IF(OR($C94="",$C94="Lopetus",$D94=""),0,MAX(0,MIN($J94,TODAY())-MAX($D94,TODAY()-181)+1))</f>
        <v/>
      </c>
      <c r="S94">
        <f>IF(OR($C94="",$C94="Lopetus",$D94="",Lisäominaisuudet!$C$51=""),0,MAX(0,MIN($J94,TODAY())-MAX($D94,Lisäominaisuudet!$C$51)+1))</f>
        <v/>
      </c>
    </row>
    <row r="95">
      <c r="B95" s="13">
        <f>IF($D95="","",ROW()-12)</f>
        <v/>
      </c>
      <c r="C95" s="13" t="n"/>
      <c r="D95" s="14" t="n"/>
      <c r="E95" s="15">
        <f>IF($J95="","",$J95-$D95+1)</f>
        <v/>
      </c>
      <c r="F95" s="13" t="n"/>
      <c r="G95" s="13" t="n"/>
      <c r="I95">
        <f>IFERROR(INDEX($D$13:$D$262,MATCH(TRUE(),INDEX(($D$13:$D$262&lt;&gt;"")*(ROW($D$13:$D$262)&gt;ROW($D95)),0),0)),"")</f>
        <v/>
      </c>
      <c r="J95">
        <f>IF(OR($C95="",$C95="Lopetus",$D95=""),"",IF($I95="",TODAY(),IF($I95=$D95,$D95,$I95-1)))</f>
        <v/>
      </c>
      <c r="K95">
        <f>IF(OR($C95="",$D95=""),$K94,IF($C95="Lopetus",$K94,IF($C95="Suomi",0,$K94+$E95)))</f>
        <v/>
      </c>
      <c r="L95">
        <f>IF(OR($C95="",$D95=""),$L94,IF($C95="Lopetus",$L94,IF($C95="Suomi",IF(AND($L94&gt;0,$K94&lt;=60),$L94,$D95),IF(AND($L94&gt;0,$K95&lt;=60),$L94,0))))</f>
        <v/>
      </c>
      <c r="M95">
        <f>IF(AND($C95="Suomi",$D95&lt;&gt;"",$L95&gt;0),$J95-$L95+1,"")</f>
        <v/>
      </c>
      <c r="N95">
        <f>IF(OR($C95="",$C95="Lopetus",$D95=""),0,MAX(0,MIN($J95,DATE(YEAR(TODAY())-1,12,31))-MAX($D95,DATE(YEAR(TODAY())-1,1,1))+1))</f>
        <v/>
      </c>
      <c r="O95">
        <f>IF(OR($C95="",$C95="Lopetus",$D95=""),0,MAX(0,MIN($J95,DATE(YEAR(TODAY()),12,31))-MAX($D95,DATE(YEAR(TODAY()),1,1))+1))</f>
        <v/>
      </c>
      <c r="P95">
        <f>IF(OR($C95="",$C95="Lopetus",$D95=""),0,MAX(0,MIN($J95,DATE(YEAR(TODAY())+1,12,31))-MAX($D95,DATE(YEAR(TODAY())+1,1,1))+1))</f>
        <v/>
      </c>
      <c r="Q95">
        <f>IF(OR($C95="",$C95="Lopetus",$D95=""),0,MAX(0,MIN($J95,TODAY())-MAX($D95,TODAY()-364)+1))</f>
        <v/>
      </c>
      <c r="R95">
        <f>IF(OR($C95="",$C95="Lopetus",$D95=""),0,MAX(0,MIN($J95,TODAY())-MAX($D95,TODAY()-181)+1))</f>
        <v/>
      </c>
      <c r="S95">
        <f>IF(OR($C95="",$C95="Lopetus",$D95="",Lisäominaisuudet!$C$51=""),0,MAX(0,MIN($J95,TODAY())-MAX($D95,Lisäominaisuudet!$C$51)+1))</f>
        <v/>
      </c>
    </row>
    <row r="96">
      <c r="B96" s="13">
        <f>IF($D96="","",ROW()-12)</f>
        <v/>
      </c>
      <c r="C96" s="13" t="n"/>
      <c r="D96" s="14" t="n"/>
      <c r="E96" s="15">
        <f>IF($J96="","",$J96-$D96+1)</f>
        <v/>
      </c>
      <c r="F96" s="13" t="n"/>
      <c r="G96" s="13" t="n"/>
      <c r="I96">
        <f>IFERROR(INDEX($D$13:$D$262,MATCH(TRUE(),INDEX(($D$13:$D$262&lt;&gt;"")*(ROW($D$13:$D$262)&gt;ROW($D96)),0),0)),"")</f>
        <v/>
      </c>
      <c r="J96">
        <f>IF(OR($C96="",$C96="Lopetus",$D96=""),"",IF($I96="",TODAY(),IF($I96=$D96,$D96,$I96-1)))</f>
        <v/>
      </c>
      <c r="K96">
        <f>IF(OR($C96="",$D96=""),$K95,IF($C96="Lopetus",$K95,IF($C96="Suomi",0,$K95+$E96)))</f>
        <v/>
      </c>
      <c r="L96">
        <f>IF(OR($C96="",$D96=""),$L95,IF($C96="Lopetus",$L95,IF($C96="Suomi",IF(AND($L95&gt;0,$K95&lt;=60),$L95,$D96),IF(AND($L95&gt;0,$K96&lt;=60),$L95,0))))</f>
        <v/>
      </c>
      <c r="M96">
        <f>IF(AND($C96="Suomi",$D96&lt;&gt;"",$L96&gt;0),$J96-$L96+1,"")</f>
        <v/>
      </c>
      <c r="N96">
        <f>IF(OR($C96="",$C96="Lopetus",$D96=""),0,MAX(0,MIN($J96,DATE(YEAR(TODAY())-1,12,31))-MAX($D96,DATE(YEAR(TODAY())-1,1,1))+1))</f>
        <v/>
      </c>
      <c r="O96">
        <f>IF(OR($C96="",$C96="Lopetus",$D96=""),0,MAX(0,MIN($J96,DATE(YEAR(TODAY()),12,31))-MAX($D96,DATE(YEAR(TODAY()),1,1))+1))</f>
        <v/>
      </c>
      <c r="P96">
        <f>IF(OR($C96="",$C96="Lopetus",$D96=""),0,MAX(0,MIN($J96,DATE(YEAR(TODAY())+1,12,31))-MAX($D96,DATE(YEAR(TODAY())+1,1,1))+1))</f>
        <v/>
      </c>
      <c r="Q96">
        <f>IF(OR($C96="",$C96="Lopetus",$D96=""),0,MAX(0,MIN($J96,TODAY())-MAX($D96,TODAY()-364)+1))</f>
        <v/>
      </c>
      <c r="R96">
        <f>IF(OR($C96="",$C96="Lopetus",$D96=""),0,MAX(0,MIN($J96,TODAY())-MAX($D96,TODAY()-181)+1))</f>
        <v/>
      </c>
      <c r="S96">
        <f>IF(OR($C96="",$C96="Lopetus",$D96="",Lisäominaisuudet!$C$51=""),0,MAX(0,MIN($J96,TODAY())-MAX($D96,Lisäominaisuudet!$C$51)+1))</f>
        <v/>
      </c>
    </row>
    <row r="97">
      <c r="B97" s="13">
        <f>IF($D97="","",ROW()-12)</f>
        <v/>
      </c>
      <c r="C97" s="13" t="n"/>
      <c r="D97" s="14" t="n"/>
      <c r="E97" s="15">
        <f>IF($J97="","",$J97-$D97+1)</f>
        <v/>
      </c>
      <c r="F97" s="13" t="n"/>
      <c r="G97" s="13" t="n"/>
      <c r="I97">
        <f>IFERROR(INDEX($D$13:$D$262,MATCH(TRUE(),INDEX(($D$13:$D$262&lt;&gt;"")*(ROW($D$13:$D$262)&gt;ROW($D97)),0),0)),"")</f>
        <v/>
      </c>
      <c r="J97">
        <f>IF(OR($C97="",$C97="Lopetus",$D97=""),"",IF($I97="",TODAY(),IF($I97=$D97,$D97,$I97-1)))</f>
        <v/>
      </c>
      <c r="K97">
        <f>IF(OR($C97="",$D97=""),$K96,IF($C97="Lopetus",$K96,IF($C97="Suomi",0,$K96+$E97)))</f>
        <v/>
      </c>
      <c r="L97">
        <f>IF(OR($C97="",$D97=""),$L96,IF($C97="Lopetus",$L96,IF($C97="Suomi",IF(AND($L96&gt;0,$K96&lt;=60),$L96,$D97),IF(AND($L96&gt;0,$K97&lt;=60),$L96,0))))</f>
        <v/>
      </c>
      <c r="M97">
        <f>IF(AND($C97="Suomi",$D97&lt;&gt;"",$L97&gt;0),$J97-$L97+1,"")</f>
        <v/>
      </c>
      <c r="N97">
        <f>IF(OR($C97="",$C97="Lopetus",$D97=""),0,MAX(0,MIN($J97,DATE(YEAR(TODAY())-1,12,31))-MAX($D97,DATE(YEAR(TODAY())-1,1,1))+1))</f>
        <v/>
      </c>
      <c r="O97">
        <f>IF(OR($C97="",$C97="Lopetus",$D97=""),0,MAX(0,MIN($J97,DATE(YEAR(TODAY()),12,31))-MAX($D97,DATE(YEAR(TODAY()),1,1))+1))</f>
        <v/>
      </c>
      <c r="P97">
        <f>IF(OR($C97="",$C97="Lopetus",$D97=""),0,MAX(0,MIN($J97,DATE(YEAR(TODAY())+1,12,31))-MAX($D97,DATE(YEAR(TODAY())+1,1,1))+1))</f>
        <v/>
      </c>
      <c r="Q97">
        <f>IF(OR($C97="",$C97="Lopetus",$D97=""),0,MAX(0,MIN($J97,TODAY())-MAX($D97,TODAY()-364)+1))</f>
        <v/>
      </c>
      <c r="R97">
        <f>IF(OR($C97="",$C97="Lopetus",$D97=""),0,MAX(0,MIN($J97,TODAY())-MAX($D97,TODAY()-181)+1))</f>
        <v/>
      </c>
      <c r="S97">
        <f>IF(OR($C97="",$C97="Lopetus",$D97="",Lisäominaisuudet!$C$51=""),0,MAX(0,MIN($J97,TODAY())-MAX($D97,Lisäominaisuudet!$C$51)+1))</f>
        <v/>
      </c>
    </row>
    <row r="98">
      <c r="B98" s="13">
        <f>IF($D98="","",ROW()-12)</f>
        <v/>
      </c>
      <c r="C98" s="13" t="n"/>
      <c r="D98" s="14" t="n"/>
      <c r="E98" s="15">
        <f>IF($J98="","",$J98-$D98+1)</f>
        <v/>
      </c>
      <c r="F98" s="13" t="n"/>
      <c r="G98" s="13" t="n"/>
      <c r="I98">
        <f>IFERROR(INDEX($D$13:$D$262,MATCH(TRUE(),INDEX(($D$13:$D$262&lt;&gt;"")*(ROW($D$13:$D$262)&gt;ROW($D98)),0),0)),"")</f>
        <v/>
      </c>
      <c r="J98">
        <f>IF(OR($C98="",$C98="Lopetus",$D98=""),"",IF($I98="",TODAY(),IF($I98=$D98,$D98,$I98-1)))</f>
        <v/>
      </c>
      <c r="K98">
        <f>IF(OR($C98="",$D98=""),$K97,IF($C98="Lopetus",$K97,IF($C98="Suomi",0,$K97+$E98)))</f>
        <v/>
      </c>
      <c r="L98">
        <f>IF(OR($C98="",$D98=""),$L97,IF($C98="Lopetus",$L97,IF($C98="Suomi",IF(AND($L97&gt;0,$K97&lt;=60),$L97,$D98),IF(AND($L97&gt;0,$K98&lt;=60),$L97,0))))</f>
        <v/>
      </c>
      <c r="M98">
        <f>IF(AND($C98="Suomi",$D98&lt;&gt;"",$L98&gt;0),$J98-$L98+1,"")</f>
        <v/>
      </c>
      <c r="N98">
        <f>IF(OR($C98="",$C98="Lopetus",$D98=""),0,MAX(0,MIN($J98,DATE(YEAR(TODAY())-1,12,31))-MAX($D98,DATE(YEAR(TODAY())-1,1,1))+1))</f>
        <v/>
      </c>
      <c r="O98">
        <f>IF(OR($C98="",$C98="Lopetus",$D98=""),0,MAX(0,MIN($J98,DATE(YEAR(TODAY()),12,31))-MAX($D98,DATE(YEAR(TODAY()),1,1))+1))</f>
        <v/>
      </c>
      <c r="P98">
        <f>IF(OR($C98="",$C98="Lopetus",$D98=""),0,MAX(0,MIN($J98,DATE(YEAR(TODAY())+1,12,31))-MAX($D98,DATE(YEAR(TODAY())+1,1,1))+1))</f>
        <v/>
      </c>
      <c r="Q98">
        <f>IF(OR($C98="",$C98="Lopetus",$D98=""),0,MAX(0,MIN($J98,TODAY())-MAX($D98,TODAY()-364)+1))</f>
        <v/>
      </c>
      <c r="R98">
        <f>IF(OR($C98="",$C98="Lopetus",$D98=""),0,MAX(0,MIN($J98,TODAY())-MAX($D98,TODAY()-181)+1))</f>
        <v/>
      </c>
      <c r="S98">
        <f>IF(OR($C98="",$C98="Lopetus",$D98="",Lisäominaisuudet!$C$51=""),0,MAX(0,MIN($J98,TODAY())-MAX($D98,Lisäominaisuudet!$C$51)+1))</f>
        <v/>
      </c>
    </row>
    <row r="99">
      <c r="B99" s="13">
        <f>IF($D99="","",ROW()-12)</f>
        <v/>
      </c>
      <c r="C99" s="13" t="n"/>
      <c r="D99" s="14" t="n"/>
      <c r="E99" s="15">
        <f>IF($J99="","",$J99-$D99+1)</f>
        <v/>
      </c>
      <c r="F99" s="13" t="n"/>
      <c r="G99" s="13" t="n"/>
      <c r="I99">
        <f>IFERROR(INDEX($D$13:$D$262,MATCH(TRUE(),INDEX(($D$13:$D$262&lt;&gt;"")*(ROW($D$13:$D$262)&gt;ROW($D99)),0),0)),"")</f>
        <v/>
      </c>
      <c r="J99">
        <f>IF(OR($C99="",$C99="Lopetus",$D99=""),"",IF($I99="",TODAY(),IF($I99=$D99,$D99,$I99-1)))</f>
        <v/>
      </c>
      <c r="K99">
        <f>IF(OR($C99="",$D99=""),$K98,IF($C99="Lopetus",$K98,IF($C99="Suomi",0,$K98+$E99)))</f>
        <v/>
      </c>
      <c r="L99">
        <f>IF(OR($C99="",$D99=""),$L98,IF($C99="Lopetus",$L98,IF($C99="Suomi",IF(AND($L98&gt;0,$K98&lt;=60),$L98,$D99),IF(AND($L98&gt;0,$K99&lt;=60),$L98,0))))</f>
        <v/>
      </c>
      <c r="M99">
        <f>IF(AND($C99="Suomi",$D99&lt;&gt;"",$L99&gt;0),$J99-$L99+1,"")</f>
        <v/>
      </c>
      <c r="N99">
        <f>IF(OR($C99="",$C99="Lopetus",$D99=""),0,MAX(0,MIN($J99,DATE(YEAR(TODAY())-1,12,31))-MAX($D99,DATE(YEAR(TODAY())-1,1,1))+1))</f>
        <v/>
      </c>
      <c r="O99">
        <f>IF(OR($C99="",$C99="Lopetus",$D99=""),0,MAX(0,MIN($J99,DATE(YEAR(TODAY()),12,31))-MAX($D99,DATE(YEAR(TODAY()),1,1))+1))</f>
        <v/>
      </c>
      <c r="P99">
        <f>IF(OR($C99="",$C99="Lopetus",$D99=""),0,MAX(0,MIN($J99,DATE(YEAR(TODAY())+1,12,31))-MAX($D99,DATE(YEAR(TODAY())+1,1,1))+1))</f>
        <v/>
      </c>
      <c r="Q99">
        <f>IF(OR($C99="",$C99="Lopetus",$D99=""),0,MAX(0,MIN($J99,TODAY())-MAX($D99,TODAY()-364)+1))</f>
        <v/>
      </c>
      <c r="R99">
        <f>IF(OR($C99="",$C99="Lopetus",$D99=""),0,MAX(0,MIN($J99,TODAY())-MAX($D99,TODAY()-181)+1))</f>
        <v/>
      </c>
      <c r="S99">
        <f>IF(OR($C99="",$C99="Lopetus",$D99="",Lisäominaisuudet!$C$51=""),0,MAX(0,MIN($J99,TODAY())-MAX($D99,Lisäominaisuudet!$C$51)+1))</f>
        <v/>
      </c>
    </row>
    <row r="100">
      <c r="B100" s="13">
        <f>IF($D100="","",ROW()-12)</f>
        <v/>
      </c>
      <c r="C100" s="13" t="n"/>
      <c r="D100" s="14" t="n"/>
      <c r="E100" s="15">
        <f>IF($J100="","",$J100-$D100+1)</f>
        <v/>
      </c>
      <c r="F100" s="13" t="n"/>
      <c r="G100" s="13" t="n"/>
      <c r="I100">
        <f>IFERROR(INDEX($D$13:$D$262,MATCH(TRUE(),INDEX(($D$13:$D$262&lt;&gt;"")*(ROW($D$13:$D$262)&gt;ROW($D100)),0),0)),"")</f>
        <v/>
      </c>
      <c r="J100">
        <f>IF(OR($C100="",$C100="Lopetus",$D100=""),"",IF($I100="",TODAY(),IF($I100=$D100,$D100,$I100-1)))</f>
        <v/>
      </c>
      <c r="K100">
        <f>IF(OR($C100="",$D100=""),$K99,IF($C100="Lopetus",$K99,IF($C100="Suomi",0,$K99+$E100)))</f>
        <v/>
      </c>
      <c r="L100">
        <f>IF(OR($C100="",$D100=""),$L99,IF($C100="Lopetus",$L99,IF($C100="Suomi",IF(AND($L99&gt;0,$K99&lt;=60),$L99,$D100),IF(AND($L99&gt;0,$K100&lt;=60),$L99,0))))</f>
        <v/>
      </c>
      <c r="M100">
        <f>IF(AND($C100="Suomi",$D100&lt;&gt;"",$L100&gt;0),$J100-$L100+1,"")</f>
        <v/>
      </c>
      <c r="N100">
        <f>IF(OR($C100="",$C100="Lopetus",$D100=""),0,MAX(0,MIN($J100,DATE(YEAR(TODAY())-1,12,31))-MAX($D100,DATE(YEAR(TODAY())-1,1,1))+1))</f>
        <v/>
      </c>
      <c r="O100">
        <f>IF(OR($C100="",$C100="Lopetus",$D100=""),0,MAX(0,MIN($J100,DATE(YEAR(TODAY()),12,31))-MAX($D100,DATE(YEAR(TODAY()),1,1))+1))</f>
        <v/>
      </c>
      <c r="P100">
        <f>IF(OR($C100="",$C100="Lopetus",$D100=""),0,MAX(0,MIN($J100,DATE(YEAR(TODAY())+1,12,31))-MAX($D100,DATE(YEAR(TODAY())+1,1,1))+1))</f>
        <v/>
      </c>
      <c r="Q100">
        <f>IF(OR($C100="",$C100="Lopetus",$D100=""),0,MAX(0,MIN($J100,TODAY())-MAX($D100,TODAY()-364)+1))</f>
        <v/>
      </c>
      <c r="R100">
        <f>IF(OR($C100="",$C100="Lopetus",$D100=""),0,MAX(0,MIN($J100,TODAY())-MAX($D100,TODAY()-181)+1))</f>
        <v/>
      </c>
      <c r="S100">
        <f>IF(OR($C100="",$C100="Lopetus",$D100="",Lisäominaisuudet!$C$51=""),0,MAX(0,MIN($J100,TODAY())-MAX($D100,Lisäominaisuudet!$C$51)+1))</f>
        <v/>
      </c>
    </row>
    <row r="101">
      <c r="B101" s="13">
        <f>IF($D101="","",ROW()-12)</f>
        <v/>
      </c>
      <c r="C101" s="13" t="n"/>
      <c r="D101" s="14" t="n"/>
      <c r="E101" s="15">
        <f>IF($J101="","",$J101-$D101+1)</f>
        <v/>
      </c>
      <c r="F101" s="13" t="n"/>
      <c r="G101" s="13" t="n"/>
      <c r="I101">
        <f>IFERROR(INDEX($D$13:$D$262,MATCH(TRUE(),INDEX(($D$13:$D$262&lt;&gt;"")*(ROW($D$13:$D$262)&gt;ROW($D101)),0),0)),"")</f>
        <v/>
      </c>
      <c r="J101">
        <f>IF(OR($C101="",$C101="Lopetus",$D101=""),"",IF($I101="",TODAY(),IF($I101=$D101,$D101,$I101-1)))</f>
        <v/>
      </c>
      <c r="K101">
        <f>IF(OR($C101="",$D101=""),$K100,IF($C101="Lopetus",$K100,IF($C101="Suomi",0,$K100+$E101)))</f>
        <v/>
      </c>
      <c r="L101">
        <f>IF(OR($C101="",$D101=""),$L100,IF($C101="Lopetus",$L100,IF($C101="Suomi",IF(AND($L100&gt;0,$K100&lt;=60),$L100,$D101),IF(AND($L100&gt;0,$K101&lt;=60),$L100,0))))</f>
        <v/>
      </c>
      <c r="M101">
        <f>IF(AND($C101="Suomi",$D101&lt;&gt;"",$L101&gt;0),$J101-$L101+1,"")</f>
        <v/>
      </c>
      <c r="N101">
        <f>IF(OR($C101="",$C101="Lopetus",$D101=""),0,MAX(0,MIN($J101,DATE(YEAR(TODAY())-1,12,31))-MAX($D101,DATE(YEAR(TODAY())-1,1,1))+1))</f>
        <v/>
      </c>
      <c r="O101">
        <f>IF(OR($C101="",$C101="Lopetus",$D101=""),0,MAX(0,MIN($J101,DATE(YEAR(TODAY()),12,31))-MAX($D101,DATE(YEAR(TODAY()),1,1))+1))</f>
        <v/>
      </c>
      <c r="P101">
        <f>IF(OR($C101="",$C101="Lopetus",$D101=""),0,MAX(0,MIN($J101,DATE(YEAR(TODAY())+1,12,31))-MAX($D101,DATE(YEAR(TODAY())+1,1,1))+1))</f>
        <v/>
      </c>
      <c r="Q101">
        <f>IF(OR($C101="",$C101="Lopetus",$D101=""),0,MAX(0,MIN($J101,TODAY())-MAX($D101,TODAY()-364)+1))</f>
        <v/>
      </c>
      <c r="R101">
        <f>IF(OR($C101="",$C101="Lopetus",$D101=""),0,MAX(0,MIN($J101,TODAY())-MAX($D101,TODAY()-181)+1))</f>
        <v/>
      </c>
      <c r="S101">
        <f>IF(OR($C101="",$C101="Lopetus",$D101="",Lisäominaisuudet!$C$51=""),0,MAX(0,MIN($J101,TODAY())-MAX($D101,Lisäominaisuudet!$C$51)+1))</f>
        <v/>
      </c>
    </row>
    <row r="102">
      <c r="B102" s="13">
        <f>IF($D102="","",ROW()-12)</f>
        <v/>
      </c>
      <c r="C102" s="13" t="n"/>
      <c r="D102" s="14" t="n"/>
      <c r="E102" s="15">
        <f>IF($J102="","",$J102-$D102+1)</f>
        <v/>
      </c>
      <c r="F102" s="13" t="n"/>
      <c r="G102" s="13" t="n"/>
      <c r="I102">
        <f>IFERROR(INDEX($D$13:$D$262,MATCH(TRUE(),INDEX(($D$13:$D$262&lt;&gt;"")*(ROW($D$13:$D$262)&gt;ROW($D102)),0),0)),"")</f>
        <v/>
      </c>
      <c r="J102">
        <f>IF(OR($C102="",$C102="Lopetus",$D102=""),"",IF($I102="",TODAY(),IF($I102=$D102,$D102,$I102-1)))</f>
        <v/>
      </c>
      <c r="K102">
        <f>IF(OR($C102="",$D102=""),$K101,IF($C102="Lopetus",$K101,IF($C102="Suomi",0,$K101+$E102)))</f>
        <v/>
      </c>
      <c r="L102">
        <f>IF(OR($C102="",$D102=""),$L101,IF($C102="Lopetus",$L101,IF($C102="Suomi",IF(AND($L101&gt;0,$K101&lt;=60),$L101,$D102),IF(AND($L101&gt;0,$K102&lt;=60),$L101,0))))</f>
        <v/>
      </c>
      <c r="M102">
        <f>IF(AND($C102="Suomi",$D102&lt;&gt;"",$L102&gt;0),$J102-$L102+1,"")</f>
        <v/>
      </c>
      <c r="N102">
        <f>IF(OR($C102="",$C102="Lopetus",$D102=""),0,MAX(0,MIN($J102,DATE(YEAR(TODAY())-1,12,31))-MAX($D102,DATE(YEAR(TODAY())-1,1,1))+1))</f>
        <v/>
      </c>
      <c r="O102">
        <f>IF(OR($C102="",$C102="Lopetus",$D102=""),0,MAX(0,MIN($J102,DATE(YEAR(TODAY()),12,31))-MAX($D102,DATE(YEAR(TODAY()),1,1))+1))</f>
        <v/>
      </c>
      <c r="P102">
        <f>IF(OR($C102="",$C102="Lopetus",$D102=""),0,MAX(0,MIN($J102,DATE(YEAR(TODAY())+1,12,31))-MAX($D102,DATE(YEAR(TODAY())+1,1,1))+1))</f>
        <v/>
      </c>
      <c r="Q102">
        <f>IF(OR($C102="",$C102="Lopetus",$D102=""),0,MAX(0,MIN($J102,TODAY())-MAX($D102,TODAY()-364)+1))</f>
        <v/>
      </c>
      <c r="R102">
        <f>IF(OR($C102="",$C102="Lopetus",$D102=""),0,MAX(0,MIN($J102,TODAY())-MAX($D102,TODAY()-181)+1))</f>
        <v/>
      </c>
      <c r="S102">
        <f>IF(OR($C102="",$C102="Lopetus",$D102="",Lisäominaisuudet!$C$51=""),0,MAX(0,MIN($J102,TODAY())-MAX($D102,Lisäominaisuudet!$C$51)+1))</f>
        <v/>
      </c>
    </row>
    <row r="103">
      <c r="B103" s="13">
        <f>IF($D103="","",ROW()-12)</f>
        <v/>
      </c>
      <c r="C103" s="13" t="n"/>
      <c r="D103" s="14" t="n"/>
      <c r="E103" s="15">
        <f>IF($J103="","",$J103-$D103+1)</f>
        <v/>
      </c>
      <c r="F103" s="13" t="n"/>
      <c r="G103" s="13" t="n"/>
      <c r="I103">
        <f>IFERROR(INDEX($D$13:$D$262,MATCH(TRUE(),INDEX(($D$13:$D$262&lt;&gt;"")*(ROW($D$13:$D$262)&gt;ROW($D103)),0),0)),"")</f>
        <v/>
      </c>
      <c r="J103">
        <f>IF(OR($C103="",$C103="Lopetus",$D103=""),"",IF($I103="",TODAY(),IF($I103=$D103,$D103,$I103-1)))</f>
        <v/>
      </c>
      <c r="K103">
        <f>IF(OR($C103="",$D103=""),$K102,IF($C103="Lopetus",$K102,IF($C103="Suomi",0,$K102+$E103)))</f>
        <v/>
      </c>
      <c r="L103">
        <f>IF(OR($C103="",$D103=""),$L102,IF($C103="Lopetus",$L102,IF($C103="Suomi",IF(AND($L102&gt;0,$K102&lt;=60),$L102,$D103),IF(AND($L102&gt;0,$K103&lt;=60),$L102,0))))</f>
        <v/>
      </c>
      <c r="M103">
        <f>IF(AND($C103="Suomi",$D103&lt;&gt;"",$L103&gt;0),$J103-$L103+1,"")</f>
        <v/>
      </c>
      <c r="N103">
        <f>IF(OR($C103="",$C103="Lopetus",$D103=""),0,MAX(0,MIN($J103,DATE(YEAR(TODAY())-1,12,31))-MAX($D103,DATE(YEAR(TODAY())-1,1,1))+1))</f>
        <v/>
      </c>
      <c r="O103">
        <f>IF(OR($C103="",$C103="Lopetus",$D103=""),0,MAX(0,MIN($J103,DATE(YEAR(TODAY()),12,31))-MAX($D103,DATE(YEAR(TODAY()),1,1))+1))</f>
        <v/>
      </c>
      <c r="P103">
        <f>IF(OR($C103="",$C103="Lopetus",$D103=""),0,MAX(0,MIN($J103,DATE(YEAR(TODAY())+1,12,31))-MAX($D103,DATE(YEAR(TODAY())+1,1,1))+1))</f>
        <v/>
      </c>
      <c r="Q103">
        <f>IF(OR($C103="",$C103="Lopetus",$D103=""),0,MAX(0,MIN($J103,TODAY())-MAX($D103,TODAY()-364)+1))</f>
        <v/>
      </c>
      <c r="R103">
        <f>IF(OR($C103="",$C103="Lopetus",$D103=""),0,MAX(0,MIN($J103,TODAY())-MAX($D103,TODAY()-181)+1))</f>
        <v/>
      </c>
      <c r="S103">
        <f>IF(OR($C103="",$C103="Lopetus",$D103="",Lisäominaisuudet!$C$51=""),0,MAX(0,MIN($J103,TODAY())-MAX($D103,Lisäominaisuudet!$C$51)+1))</f>
        <v/>
      </c>
    </row>
    <row r="104">
      <c r="B104" s="13">
        <f>IF($D104="","",ROW()-12)</f>
        <v/>
      </c>
      <c r="C104" s="13" t="n"/>
      <c r="D104" s="14" t="n"/>
      <c r="E104" s="15">
        <f>IF($J104="","",$J104-$D104+1)</f>
        <v/>
      </c>
      <c r="F104" s="13" t="n"/>
      <c r="G104" s="13" t="n"/>
      <c r="I104">
        <f>IFERROR(INDEX($D$13:$D$262,MATCH(TRUE(),INDEX(($D$13:$D$262&lt;&gt;"")*(ROW($D$13:$D$262)&gt;ROW($D104)),0),0)),"")</f>
        <v/>
      </c>
      <c r="J104">
        <f>IF(OR($C104="",$C104="Lopetus",$D104=""),"",IF($I104="",TODAY(),IF($I104=$D104,$D104,$I104-1)))</f>
        <v/>
      </c>
      <c r="K104">
        <f>IF(OR($C104="",$D104=""),$K103,IF($C104="Lopetus",$K103,IF($C104="Suomi",0,$K103+$E104)))</f>
        <v/>
      </c>
      <c r="L104">
        <f>IF(OR($C104="",$D104=""),$L103,IF($C104="Lopetus",$L103,IF($C104="Suomi",IF(AND($L103&gt;0,$K103&lt;=60),$L103,$D104),IF(AND($L103&gt;0,$K104&lt;=60),$L103,0))))</f>
        <v/>
      </c>
      <c r="M104">
        <f>IF(AND($C104="Suomi",$D104&lt;&gt;"",$L104&gt;0),$J104-$L104+1,"")</f>
        <v/>
      </c>
      <c r="N104">
        <f>IF(OR($C104="",$C104="Lopetus",$D104=""),0,MAX(0,MIN($J104,DATE(YEAR(TODAY())-1,12,31))-MAX($D104,DATE(YEAR(TODAY())-1,1,1))+1))</f>
        <v/>
      </c>
      <c r="O104">
        <f>IF(OR($C104="",$C104="Lopetus",$D104=""),0,MAX(0,MIN($J104,DATE(YEAR(TODAY()),12,31))-MAX($D104,DATE(YEAR(TODAY()),1,1))+1))</f>
        <v/>
      </c>
      <c r="P104">
        <f>IF(OR($C104="",$C104="Lopetus",$D104=""),0,MAX(0,MIN($J104,DATE(YEAR(TODAY())+1,12,31))-MAX($D104,DATE(YEAR(TODAY())+1,1,1))+1))</f>
        <v/>
      </c>
      <c r="Q104">
        <f>IF(OR($C104="",$C104="Lopetus",$D104=""),0,MAX(0,MIN($J104,TODAY())-MAX($D104,TODAY()-364)+1))</f>
        <v/>
      </c>
      <c r="R104">
        <f>IF(OR($C104="",$C104="Lopetus",$D104=""),0,MAX(0,MIN($J104,TODAY())-MAX($D104,TODAY()-181)+1))</f>
        <v/>
      </c>
      <c r="S104">
        <f>IF(OR($C104="",$C104="Lopetus",$D104="",Lisäominaisuudet!$C$51=""),0,MAX(0,MIN($J104,TODAY())-MAX($D104,Lisäominaisuudet!$C$51)+1))</f>
        <v/>
      </c>
    </row>
    <row r="105">
      <c r="B105" s="13">
        <f>IF($D105="","",ROW()-12)</f>
        <v/>
      </c>
      <c r="C105" s="13" t="n"/>
      <c r="D105" s="14" t="n"/>
      <c r="E105" s="15">
        <f>IF($J105="","",$J105-$D105+1)</f>
        <v/>
      </c>
      <c r="F105" s="13" t="n"/>
      <c r="G105" s="13" t="n"/>
      <c r="I105">
        <f>IFERROR(INDEX($D$13:$D$262,MATCH(TRUE(),INDEX(($D$13:$D$262&lt;&gt;"")*(ROW($D$13:$D$262)&gt;ROW($D105)),0),0)),"")</f>
        <v/>
      </c>
      <c r="J105">
        <f>IF(OR($C105="",$C105="Lopetus",$D105=""),"",IF($I105="",TODAY(),IF($I105=$D105,$D105,$I105-1)))</f>
        <v/>
      </c>
      <c r="K105">
        <f>IF(OR($C105="",$D105=""),$K104,IF($C105="Lopetus",$K104,IF($C105="Suomi",0,$K104+$E105)))</f>
        <v/>
      </c>
      <c r="L105">
        <f>IF(OR($C105="",$D105=""),$L104,IF($C105="Lopetus",$L104,IF($C105="Suomi",IF(AND($L104&gt;0,$K104&lt;=60),$L104,$D105),IF(AND($L104&gt;0,$K105&lt;=60),$L104,0))))</f>
        <v/>
      </c>
      <c r="M105">
        <f>IF(AND($C105="Suomi",$D105&lt;&gt;"",$L105&gt;0),$J105-$L105+1,"")</f>
        <v/>
      </c>
      <c r="N105">
        <f>IF(OR($C105="",$C105="Lopetus",$D105=""),0,MAX(0,MIN($J105,DATE(YEAR(TODAY())-1,12,31))-MAX($D105,DATE(YEAR(TODAY())-1,1,1))+1))</f>
        <v/>
      </c>
      <c r="O105">
        <f>IF(OR($C105="",$C105="Lopetus",$D105=""),0,MAX(0,MIN($J105,DATE(YEAR(TODAY()),12,31))-MAX($D105,DATE(YEAR(TODAY()),1,1))+1))</f>
        <v/>
      </c>
      <c r="P105">
        <f>IF(OR($C105="",$C105="Lopetus",$D105=""),0,MAX(0,MIN($J105,DATE(YEAR(TODAY())+1,12,31))-MAX($D105,DATE(YEAR(TODAY())+1,1,1))+1))</f>
        <v/>
      </c>
      <c r="Q105">
        <f>IF(OR($C105="",$C105="Lopetus",$D105=""),0,MAX(0,MIN($J105,TODAY())-MAX($D105,TODAY()-364)+1))</f>
        <v/>
      </c>
      <c r="R105">
        <f>IF(OR($C105="",$C105="Lopetus",$D105=""),0,MAX(0,MIN($J105,TODAY())-MAX($D105,TODAY()-181)+1))</f>
        <v/>
      </c>
      <c r="S105">
        <f>IF(OR($C105="",$C105="Lopetus",$D105="",Lisäominaisuudet!$C$51=""),0,MAX(0,MIN($J105,TODAY())-MAX($D105,Lisäominaisuudet!$C$51)+1))</f>
        <v/>
      </c>
    </row>
    <row r="106">
      <c r="B106" s="13">
        <f>IF($D106="","",ROW()-12)</f>
        <v/>
      </c>
      <c r="C106" s="13" t="n"/>
      <c r="D106" s="14" t="n"/>
      <c r="E106" s="15">
        <f>IF($J106="","",$J106-$D106+1)</f>
        <v/>
      </c>
      <c r="F106" s="13" t="n"/>
      <c r="G106" s="13" t="n"/>
      <c r="I106">
        <f>IFERROR(INDEX($D$13:$D$262,MATCH(TRUE(),INDEX(($D$13:$D$262&lt;&gt;"")*(ROW($D$13:$D$262)&gt;ROW($D106)),0),0)),"")</f>
        <v/>
      </c>
      <c r="J106">
        <f>IF(OR($C106="",$C106="Lopetus",$D106=""),"",IF($I106="",TODAY(),IF($I106=$D106,$D106,$I106-1)))</f>
        <v/>
      </c>
      <c r="K106">
        <f>IF(OR($C106="",$D106=""),$K105,IF($C106="Lopetus",$K105,IF($C106="Suomi",0,$K105+$E106)))</f>
        <v/>
      </c>
      <c r="L106">
        <f>IF(OR($C106="",$D106=""),$L105,IF($C106="Lopetus",$L105,IF($C106="Suomi",IF(AND($L105&gt;0,$K105&lt;=60),$L105,$D106),IF(AND($L105&gt;0,$K106&lt;=60),$L105,0))))</f>
        <v/>
      </c>
      <c r="M106">
        <f>IF(AND($C106="Suomi",$D106&lt;&gt;"",$L106&gt;0),$J106-$L106+1,"")</f>
        <v/>
      </c>
      <c r="N106">
        <f>IF(OR($C106="",$C106="Lopetus",$D106=""),0,MAX(0,MIN($J106,DATE(YEAR(TODAY())-1,12,31))-MAX($D106,DATE(YEAR(TODAY())-1,1,1))+1))</f>
        <v/>
      </c>
      <c r="O106">
        <f>IF(OR($C106="",$C106="Lopetus",$D106=""),0,MAX(0,MIN($J106,DATE(YEAR(TODAY()),12,31))-MAX($D106,DATE(YEAR(TODAY()),1,1))+1))</f>
        <v/>
      </c>
      <c r="P106">
        <f>IF(OR($C106="",$C106="Lopetus",$D106=""),0,MAX(0,MIN($J106,DATE(YEAR(TODAY())+1,12,31))-MAX($D106,DATE(YEAR(TODAY())+1,1,1))+1))</f>
        <v/>
      </c>
      <c r="Q106">
        <f>IF(OR($C106="",$C106="Lopetus",$D106=""),0,MAX(0,MIN($J106,TODAY())-MAX($D106,TODAY()-364)+1))</f>
        <v/>
      </c>
      <c r="R106">
        <f>IF(OR($C106="",$C106="Lopetus",$D106=""),0,MAX(0,MIN($J106,TODAY())-MAX($D106,TODAY()-181)+1))</f>
        <v/>
      </c>
      <c r="S106">
        <f>IF(OR($C106="",$C106="Lopetus",$D106="",Lisäominaisuudet!$C$51=""),0,MAX(0,MIN($J106,TODAY())-MAX($D106,Lisäominaisuudet!$C$51)+1))</f>
        <v/>
      </c>
    </row>
    <row r="107">
      <c r="B107" s="13">
        <f>IF($D107="","",ROW()-12)</f>
        <v/>
      </c>
      <c r="C107" s="13" t="n"/>
      <c r="D107" s="14" t="n"/>
      <c r="E107" s="15">
        <f>IF($J107="","",$J107-$D107+1)</f>
        <v/>
      </c>
      <c r="F107" s="13" t="n"/>
      <c r="G107" s="13" t="n"/>
      <c r="I107">
        <f>IFERROR(INDEX($D$13:$D$262,MATCH(TRUE(),INDEX(($D$13:$D$262&lt;&gt;"")*(ROW($D$13:$D$262)&gt;ROW($D107)),0),0)),"")</f>
        <v/>
      </c>
      <c r="J107">
        <f>IF(OR($C107="",$C107="Lopetus",$D107=""),"",IF($I107="",TODAY(),IF($I107=$D107,$D107,$I107-1)))</f>
        <v/>
      </c>
      <c r="K107">
        <f>IF(OR($C107="",$D107=""),$K106,IF($C107="Lopetus",$K106,IF($C107="Suomi",0,$K106+$E107)))</f>
        <v/>
      </c>
      <c r="L107">
        <f>IF(OR($C107="",$D107=""),$L106,IF($C107="Lopetus",$L106,IF($C107="Suomi",IF(AND($L106&gt;0,$K106&lt;=60),$L106,$D107),IF(AND($L106&gt;0,$K107&lt;=60),$L106,0))))</f>
        <v/>
      </c>
      <c r="M107">
        <f>IF(AND($C107="Suomi",$D107&lt;&gt;"",$L107&gt;0),$J107-$L107+1,"")</f>
        <v/>
      </c>
      <c r="N107">
        <f>IF(OR($C107="",$C107="Lopetus",$D107=""),0,MAX(0,MIN($J107,DATE(YEAR(TODAY())-1,12,31))-MAX($D107,DATE(YEAR(TODAY())-1,1,1))+1))</f>
        <v/>
      </c>
      <c r="O107">
        <f>IF(OR($C107="",$C107="Lopetus",$D107=""),0,MAX(0,MIN($J107,DATE(YEAR(TODAY()),12,31))-MAX($D107,DATE(YEAR(TODAY()),1,1))+1))</f>
        <v/>
      </c>
      <c r="P107">
        <f>IF(OR($C107="",$C107="Lopetus",$D107=""),0,MAX(0,MIN($J107,DATE(YEAR(TODAY())+1,12,31))-MAX($D107,DATE(YEAR(TODAY())+1,1,1))+1))</f>
        <v/>
      </c>
      <c r="Q107">
        <f>IF(OR($C107="",$C107="Lopetus",$D107=""),0,MAX(0,MIN($J107,TODAY())-MAX($D107,TODAY()-364)+1))</f>
        <v/>
      </c>
      <c r="R107">
        <f>IF(OR($C107="",$C107="Lopetus",$D107=""),0,MAX(0,MIN($J107,TODAY())-MAX($D107,TODAY()-181)+1))</f>
        <v/>
      </c>
      <c r="S107">
        <f>IF(OR($C107="",$C107="Lopetus",$D107="",Lisäominaisuudet!$C$51=""),0,MAX(0,MIN($J107,TODAY())-MAX($D107,Lisäominaisuudet!$C$51)+1))</f>
        <v/>
      </c>
    </row>
    <row r="108">
      <c r="B108" s="13">
        <f>IF($D108="","",ROW()-12)</f>
        <v/>
      </c>
      <c r="C108" s="13" t="n"/>
      <c r="D108" s="14" t="n"/>
      <c r="E108" s="15">
        <f>IF($J108="","",$J108-$D108+1)</f>
        <v/>
      </c>
      <c r="F108" s="13" t="n"/>
      <c r="G108" s="13" t="n"/>
      <c r="I108">
        <f>IFERROR(INDEX($D$13:$D$262,MATCH(TRUE(),INDEX(($D$13:$D$262&lt;&gt;"")*(ROW($D$13:$D$262)&gt;ROW($D108)),0),0)),"")</f>
        <v/>
      </c>
      <c r="J108">
        <f>IF(OR($C108="",$C108="Lopetus",$D108=""),"",IF($I108="",TODAY(),IF($I108=$D108,$D108,$I108-1)))</f>
        <v/>
      </c>
      <c r="K108">
        <f>IF(OR($C108="",$D108=""),$K107,IF($C108="Lopetus",$K107,IF($C108="Suomi",0,$K107+$E108)))</f>
        <v/>
      </c>
      <c r="L108">
        <f>IF(OR($C108="",$D108=""),$L107,IF($C108="Lopetus",$L107,IF($C108="Suomi",IF(AND($L107&gt;0,$K107&lt;=60),$L107,$D108),IF(AND($L107&gt;0,$K108&lt;=60),$L107,0))))</f>
        <v/>
      </c>
      <c r="M108">
        <f>IF(AND($C108="Suomi",$D108&lt;&gt;"",$L108&gt;0),$J108-$L108+1,"")</f>
        <v/>
      </c>
      <c r="N108">
        <f>IF(OR($C108="",$C108="Lopetus",$D108=""),0,MAX(0,MIN($J108,DATE(YEAR(TODAY())-1,12,31))-MAX($D108,DATE(YEAR(TODAY())-1,1,1))+1))</f>
        <v/>
      </c>
      <c r="O108">
        <f>IF(OR($C108="",$C108="Lopetus",$D108=""),0,MAX(0,MIN($J108,DATE(YEAR(TODAY()),12,31))-MAX($D108,DATE(YEAR(TODAY()),1,1))+1))</f>
        <v/>
      </c>
      <c r="P108">
        <f>IF(OR($C108="",$C108="Lopetus",$D108=""),0,MAX(0,MIN($J108,DATE(YEAR(TODAY())+1,12,31))-MAX($D108,DATE(YEAR(TODAY())+1,1,1))+1))</f>
        <v/>
      </c>
      <c r="Q108">
        <f>IF(OR($C108="",$C108="Lopetus",$D108=""),0,MAX(0,MIN($J108,TODAY())-MAX($D108,TODAY()-364)+1))</f>
        <v/>
      </c>
      <c r="R108">
        <f>IF(OR($C108="",$C108="Lopetus",$D108=""),0,MAX(0,MIN($J108,TODAY())-MAX($D108,TODAY()-181)+1))</f>
        <v/>
      </c>
      <c r="S108">
        <f>IF(OR($C108="",$C108="Lopetus",$D108="",Lisäominaisuudet!$C$51=""),0,MAX(0,MIN($J108,TODAY())-MAX($D108,Lisäominaisuudet!$C$51)+1))</f>
        <v/>
      </c>
    </row>
    <row r="109">
      <c r="B109" s="13">
        <f>IF($D109="","",ROW()-12)</f>
        <v/>
      </c>
      <c r="C109" s="13" t="n"/>
      <c r="D109" s="14" t="n"/>
      <c r="E109" s="15">
        <f>IF($J109="","",$J109-$D109+1)</f>
        <v/>
      </c>
      <c r="F109" s="13" t="n"/>
      <c r="G109" s="13" t="n"/>
      <c r="I109">
        <f>IFERROR(INDEX($D$13:$D$262,MATCH(TRUE(),INDEX(($D$13:$D$262&lt;&gt;"")*(ROW($D$13:$D$262)&gt;ROW($D109)),0),0)),"")</f>
        <v/>
      </c>
      <c r="J109">
        <f>IF(OR($C109="",$C109="Lopetus",$D109=""),"",IF($I109="",TODAY(),IF($I109=$D109,$D109,$I109-1)))</f>
        <v/>
      </c>
      <c r="K109">
        <f>IF(OR($C109="",$D109=""),$K108,IF($C109="Lopetus",$K108,IF($C109="Suomi",0,$K108+$E109)))</f>
        <v/>
      </c>
      <c r="L109">
        <f>IF(OR($C109="",$D109=""),$L108,IF($C109="Lopetus",$L108,IF($C109="Suomi",IF(AND($L108&gt;0,$K108&lt;=60),$L108,$D109),IF(AND($L108&gt;0,$K109&lt;=60),$L108,0))))</f>
        <v/>
      </c>
      <c r="M109">
        <f>IF(AND($C109="Suomi",$D109&lt;&gt;"",$L109&gt;0),$J109-$L109+1,"")</f>
        <v/>
      </c>
      <c r="N109">
        <f>IF(OR($C109="",$C109="Lopetus",$D109=""),0,MAX(0,MIN($J109,DATE(YEAR(TODAY())-1,12,31))-MAX($D109,DATE(YEAR(TODAY())-1,1,1))+1))</f>
        <v/>
      </c>
      <c r="O109">
        <f>IF(OR($C109="",$C109="Lopetus",$D109=""),0,MAX(0,MIN($J109,DATE(YEAR(TODAY()),12,31))-MAX($D109,DATE(YEAR(TODAY()),1,1))+1))</f>
        <v/>
      </c>
      <c r="P109">
        <f>IF(OR($C109="",$C109="Lopetus",$D109=""),0,MAX(0,MIN($J109,DATE(YEAR(TODAY())+1,12,31))-MAX($D109,DATE(YEAR(TODAY())+1,1,1))+1))</f>
        <v/>
      </c>
      <c r="Q109">
        <f>IF(OR($C109="",$C109="Lopetus",$D109=""),0,MAX(0,MIN($J109,TODAY())-MAX($D109,TODAY()-364)+1))</f>
        <v/>
      </c>
      <c r="R109">
        <f>IF(OR($C109="",$C109="Lopetus",$D109=""),0,MAX(0,MIN($J109,TODAY())-MAX($D109,TODAY()-181)+1))</f>
        <v/>
      </c>
      <c r="S109">
        <f>IF(OR($C109="",$C109="Lopetus",$D109="",Lisäominaisuudet!$C$51=""),0,MAX(0,MIN($J109,TODAY())-MAX($D109,Lisäominaisuudet!$C$51)+1))</f>
        <v/>
      </c>
    </row>
    <row r="110">
      <c r="B110" s="13">
        <f>IF($D110="","",ROW()-12)</f>
        <v/>
      </c>
      <c r="C110" s="13" t="n"/>
      <c r="D110" s="14" t="n"/>
      <c r="E110" s="15">
        <f>IF($J110="","",$J110-$D110+1)</f>
        <v/>
      </c>
      <c r="F110" s="13" t="n"/>
      <c r="G110" s="13" t="n"/>
      <c r="I110">
        <f>IFERROR(INDEX($D$13:$D$262,MATCH(TRUE(),INDEX(($D$13:$D$262&lt;&gt;"")*(ROW($D$13:$D$262)&gt;ROW($D110)),0),0)),"")</f>
        <v/>
      </c>
      <c r="J110">
        <f>IF(OR($C110="",$C110="Lopetus",$D110=""),"",IF($I110="",TODAY(),IF($I110=$D110,$D110,$I110-1)))</f>
        <v/>
      </c>
      <c r="K110">
        <f>IF(OR($C110="",$D110=""),$K109,IF($C110="Lopetus",$K109,IF($C110="Suomi",0,$K109+$E110)))</f>
        <v/>
      </c>
      <c r="L110">
        <f>IF(OR($C110="",$D110=""),$L109,IF($C110="Lopetus",$L109,IF($C110="Suomi",IF(AND($L109&gt;0,$K109&lt;=60),$L109,$D110),IF(AND($L109&gt;0,$K110&lt;=60),$L109,0))))</f>
        <v/>
      </c>
      <c r="M110">
        <f>IF(AND($C110="Suomi",$D110&lt;&gt;"",$L110&gt;0),$J110-$L110+1,"")</f>
        <v/>
      </c>
      <c r="N110">
        <f>IF(OR($C110="",$C110="Lopetus",$D110=""),0,MAX(0,MIN($J110,DATE(YEAR(TODAY())-1,12,31))-MAX($D110,DATE(YEAR(TODAY())-1,1,1))+1))</f>
        <v/>
      </c>
      <c r="O110">
        <f>IF(OR($C110="",$C110="Lopetus",$D110=""),0,MAX(0,MIN($J110,DATE(YEAR(TODAY()),12,31))-MAX($D110,DATE(YEAR(TODAY()),1,1))+1))</f>
        <v/>
      </c>
      <c r="P110">
        <f>IF(OR($C110="",$C110="Lopetus",$D110=""),0,MAX(0,MIN($J110,DATE(YEAR(TODAY())+1,12,31))-MAX($D110,DATE(YEAR(TODAY())+1,1,1))+1))</f>
        <v/>
      </c>
      <c r="Q110">
        <f>IF(OR($C110="",$C110="Lopetus",$D110=""),0,MAX(0,MIN($J110,TODAY())-MAX($D110,TODAY()-364)+1))</f>
        <v/>
      </c>
      <c r="R110">
        <f>IF(OR($C110="",$C110="Lopetus",$D110=""),0,MAX(0,MIN($J110,TODAY())-MAX($D110,TODAY()-181)+1))</f>
        <v/>
      </c>
      <c r="S110">
        <f>IF(OR($C110="",$C110="Lopetus",$D110="",Lisäominaisuudet!$C$51=""),0,MAX(0,MIN($J110,TODAY())-MAX($D110,Lisäominaisuudet!$C$51)+1))</f>
        <v/>
      </c>
    </row>
    <row r="111">
      <c r="B111" s="13">
        <f>IF($D111="","",ROW()-12)</f>
        <v/>
      </c>
      <c r="C111" s="13" t="n"/>
      <c r="D111" s="14" t="n"/>
      <c r="E111" s="15">
        <f>IF($J111="","",$J111-$D111+1)</f>
        <v/>
      </c>
      <c r="F111" s="13" t="n"/>
      <c r="G111" s="13" t="n"/>
      <c r="I111">
        <f>IFERROR(INDEX($D$13:$D$262,MATCH(TRUE(),INDEX(($D$13:$D$262&lt;&gt;"")*(ROW($D$13:$D$262)&gt;ROW($D111)),0),0)),"")</f>
        <v/>
      </c>
      <c r="J111">
        <f>IF(OR($C111="",$C111="Lopetus",$D111=""),"",IF($I111="",TODAY(),IF($I111=$D111,$D111,$I111-1)))</f>
        <v/>
      </c>
      <c r="K111">
        <f>IF(OR($C111="",$D111=""),$K110,IF($C111="Lopetus",$K110,IF($C111="Suomi",0,$K110+$E111)))</f>
        <v/>
      </c>
      <c r="L111">
        <f>IF(OR($C111="",$D111=""),$L110,IF($C111="Lopetus",$L110,IF($C111="Suomi",IF(AND($L110&gt;0,$K110&lt;=60),$L110,$D111),IF(AND($L110&gt;0,$K111&lt;=60),$L110,0))))</f>
        <v/>
      </c>
      <c r="M111">
        <f>IF(AND($C111="Suomi",$D111&lt;&gt;"",$L111&gt;0),$J111-$L111+1,"")</f>
        <v/>
      </c>
      <c r="N111">
        <f>IF(OR($C111="",$C111="Lopetus",$D111=""),0,MAX(0,MIN($J111,DATE(YEAR(TODAY())-1,12,31))-MAX($D111,DATE(YEAR(TODAY())-1,1,1))+1))</f>
        <v/>
      </c>
      <c r="O111">
        <f>IF(OR($C111="",$C111="Lopetus",$D111=""),0,MAX(0,MIN($J111,DATE(YEAR(TODAY()),12,31))-MAX($D111,DATE(YEAR(TODAY()),1,1))+1))</f>
        <v/>
      </c>
      <c r="P111">
        <f>IF(OR($C111="",$C111="Lopetus",$D111=""),0,MAX(0,MIN($J111,DATE(YEAR(TODAY())+1,12,31))-MAX($D111,DATE(YEAR(TODAY())+1,1,1))+1))</f>
        <v/>
      </c>
      <c r="Q111">
        <f>IF(OR($C111="",$C111="Lopetus",$D111=""),0,MAX(0,MIN($J111,TODAY())-MAX($D111,TODAY()-364)+1))</f>
        <v/>
      </c>
      <c r="R111">
        <f>IF(OR($C111="",$C111="Lopetus",$D111=""),0,MAX(0,MIN($J111,TODAY())-MAX($D111,TODAY()-181)+1))</f>
        <v/>
      </c>
      <c r="S111">
        <f>IF(OR($C111="",$C111="Lopetus",$D111="",Lisäominaisuudet!$C$51=""),0,MAX(0,MIN($J111,TODAY())-MAX($D111,Lisäominaisuudet!$C$51)+1))</f>
        <v/>
      </c>
    </row>
    <row r="112">
      <c r="B112" s="13">
        <f>IF($D112="","",ROW()-12)</f>
        <v/>
      </c>
      <c r="C112" s="13" t="n"/>
      <c r="D112" s="14" t="n"/>
      <c r="E112" s="15">
        <f>IF($J112="","",$J112-$D112+1)</f>
        <v/>
      </c>
      <c r="F112" s="13" t="n"/>
      <c r="G112" s="13" t="n"/>
      <c r="I112">
        <f>IFERROR(INDEX($D$13:$D$262,MATCH(TRUE(),INDEX(($D$13:$D$262&lt;&gt;"")*(ROW($D$13:$D$262)&gt;ROW($D112)),0),0)),"")</f>
        <v/>
      </c>
      <c r="J112">
        <f>IF(OR($C112="",$C112="Lopetus",$D112=""),"",IF($I112="",TODAY(),IF($I112=$D112,$D112,$I112-1)))</f>
        <v/>
      </c>
      <c r="K112">
        <f>IF(OR($C112="",$D112=""),$K111,IF($C112="Lopetus",$K111,IF($C112="Suomi",0,$K111+$E112)))</f>
        <v/>
      </c>
      <c r="L112">
        <f>IF(OR($C112="",$D112=""),$L111,IF($C112="Lopetus",$L111,IF($C112="Suomi",IF(AND($L111&gt;0,$K111&lt;=60),$L111,$D112),IF(AND($L111&gt;0,$K112&lt;=60),$L111,0))))</f>
        <v/>
      </c>
      <c r="M112">
        <f>IF(AND($C112="Suomi",$D112&lt;&gt;"",$L112&gt;0),$J112-$L112+1,"")</f>
        <v/>
      </c>
      <c r="N112">
        <f>IF(OR($C112="",$C112="Lopetus",$D112=""),0,MAX(0,MIN($J112,DATE(YEAR(TODAY())-1,12,31))-MAX($D112,DATE(YEAR(TODAY())-1,1,1))+1))</f>
        <v/>
      </c>
      <c r="O112">
        <f>IF(OR($C112="",$C112="Lopetus",$D112=""),0,MAX(0,MIN($J112,DATE(YEAR(TODAY()),12,31))-MAX($D112,DATE(YEAR(TODAY()),1,1))+1))</f>
        <v/>
      </c>
      <c r="P112">
        <f>IF(OR($C112="",$C112="Lopetus",$D112=""),0,MAX(0,MIN($J112,DATE(YEAR(TODAY())+1,12,31))-MAX($D112,DATE(YEAR(TODAY())+1,1,1))+1))</f>
        <v/>
      </c>
      <c r="Q112">
        <f>IF(OR($C112="",$C112="Lopetus",$D112=""),0,MAX(0,MIN($J112,TODAY())-MAX($D112,TODAY()-364)+1))</f>
        <v/>
      </c>
      <c r="R112">
        <f>IF(OR($C112="",$C112="Lopetus",$D112=""),0,MAX(0,MIN($J112,TODAY())-MAX($D112,TODAY()-181)+1))</f>
        <v/>
      </c>
      <c r="S112">
        <f>IF(OR($C112="",$C112="Lopetus",$D112="",Lisäominaisuudet!$C$51=""),0,MAX(0,MIN($J112,TODAY())-MAX($D112,Lisäominaisuudet!$C$51)+1))</f>
        <v/>
      </c>
    </row>
    <row r="113">
      <c r="B113" s="13">
        <f>IF($D113="","",ROW()-12)</f>
        <v/>
      </c>
      <c r="C113" s="13" t="n"/>
      <c r="D113" s="14" t="n"/>
      <c r="E113" s="15">
        <f>IF($J113="","",$J113-$D113+1)</f>
        <v/>
      </c>
      <c r="F113" s="13" t="n"/>
      <c r="G113" s="13" t="n"/>
      <c r="I113">
        <f>IFERROR(INDEX($D$13:$D$262,MATCH(TRUE(),INDEX(($D$13:$D$262&lt;&gt;"")*(ROW($D$13:$D$262)&gt;ROW($D113)),0),0)),"")</f>
        <v/>
      </c>
      <c r="J113">
        <f>IF(OR($C113="",$C113="Lopetus",$D113=""),"",IF($I113="",TODAY(),IF($I113=$D113,$D113,$I113-1)))</f>
        <v/>
      </c>
      <c r="K113">
        <f>IF(OR($C113="",$D113=""),$K112,IF($C113="Lopetus",$K112,IF($C113="Suomi",0,$K112+$E113)))</f>
        <v/>
      </c>
      <c r="L113">
        <f>IF(OR($C113="",$D113=""),$L112,IF($C113="Lopetus",$L112,IF($C113="Suomi",IF(AND($L112&gt;0,$K112&lt;=60),$L112,$D113),IF(AND($L112&gt;0,$K113&lt;=60),$L112,0))))</f>
        <v/>
      </c>
      <c r="M113">
        <f>IF(AND($C113="Suomi",$D113&lt;&gt;"",$L113&gt;0),$J113-$L113+1,"")</f>
        <v/>
      </c>
      <c r="N113">
        <f>IF(OR($C113="",$C113="Lopetus",$D113=""),0,MAX(0,MIN($J113,DATE(YEAR(TODAY())-1,12,31))-MAX($D113,DATE(YEAR(TODAY())-1,1,1))+1))</f>
        <v/>
      </c>
      <c r="O113">
        <f>IF(OR($C113="",$C113="Lopetus",$D113=""),0,MAX(0,MIN($J113,DATE(YEAR(TODAY()),12,31))-MAX($D113,DATE(YEAR(TODAY()),1,1))+1))</f>
        <v/>
      </c>
      <c r="P113">
        <f>IF(OR($C113="",$C113="Lopetus",$D113=""),0,MAX(0,MIN($J113,DATE(YEAR(TODAY())+1,12,31))-MAX($D113,DATE(YEAR(TODAY())+1,1,1))+1))</f>
        <v/>
      </c>
      <c r="Q113">
        <f>IF(OR($C113="",$C113="Lopetus",$D113=""),0,MAX(0,MIN($J113,TODAY())-MAX($D113,TODAY()-364)+1))</f>
        <v/>
      </c>
      <c r="R113">
        <f>IF(OR($C113="",$C113="Lopetus",$D113=""),0,MAX(0,MIN($J113,TODAY())-MAX($D113,TODAY()-181)+1))</f>
        <v/>
      </c>
      <c r="S113">
        <f>IF(OR($C113="",$C113="Lopetus",$D113="",Lisäominaisuudet!$C$51=""),0,MAX(0,MIN($J113,TODAY())-MAX($D113,Lisäominaisuudet!$C$51)+1))</f>
        <v/>
      </c>
    </row>
    <row r="114">
      <c r="B114" s="13">
        <f>IF($D114="","",ROW()-12)</f>
        <v/>
      </c>
      <c r="C114" s="13" t="n"/>
      <c r="D114" s="14" t="n"/>
      <c r="E114" s="15">
        <f>IF($J114="","",$J114-$D114+1)</f>
        <v/>
      </c>
      <c r="F114" s="13" t="n"/>
      <c r="G114" s="13" t="n"/>
      <c r="I114">
        <f>IFERROR(INDEX($D$13:$D$262,MATCH(TRUE(),INDEX(($D$13:$D$262&lt;&gt;"")*(ROW($D$13:$D$262)&gt;ROW($D114)),0),0)),"")</f>
        <v/>
      </c>
      <c r="J114">
        <f>IF(OR($C114="",$C114="Lopetus",$D114=""),"",IF($I114="",TODAY(),IF($I114=$D114,$D114,$I114-1)))</f>
        <v/>
      </c>
      <c r="K114">
        <f>IF(OR($C114="",$D114=""),$K113,IF($C114="Lopetus",$K113,IF($C114="Suomi",0,$K113+$E114)))</f>
        <v/>
      </c>
      <c r="L114">
        <f>IF(OR($C114="",$D114=""),$L113,IF($C114="Lopetus",$L113,IF($C114="Suomi",IF(AND($L113&gt;0,$K113&lt;=60),$L113,$D114),IF(AND($L113&gt;0,$K114&lt;=60),$L113,0))))</f>
        <v/>
      </c>
      <c r="M114">
        <f>IF(AND($C114="Suomi",$D114&lt;&gt;"",$L114&gt;0),$J114-$L114+1,"")</f>
        <v/>
      </c>
      <c r="N114">
        <f>IF(OR($C114="",$C114="Lopetus",$D114=""),0,MAX(0,MIN($J114,DATE(YEAR(TODAY())-1,12,31))-MAX($D114,DATE(YEAR(TODAY())-1,1,1))+1))</f>
        <v/>
      </c>
      <c r="O114">
        <f>IF(OR($C114="",$C114="Lopetus",$D114=""),0,MAX(0,MIN($J114,DATE(YEAR(TODAY()),12,31))-MAX($D114,DATE(YEAR(TODAY()),1,1))+1))</f>
        <v/>
      </c>
      <c r="P114">
        <f>IF(OR($C114="",$C114="Lopetus",$D114=""),0,MAX(0,MIN($J114,DATE(YEAR(TODAY())+1,12,31))-MAX($D114,DATE(YEAR(TODAY())+1,1,1))+1))</f>
        <v/>
      </c>
      <c r="Q114">
        <f>IF(OR($C114="",$C114="Lopetus",$D114=""),0,MAX(0,MIN($J114,TODAY())-MAX($D114,TODAY()-364)+1))</f>
        <v/>
      </c>
      <c r="R114">
        <f>IF(OR($C114="",$C114="Lopetus",$D114=""),0,MAX(0,MIN($J114,TODAY())-MAX($D114,TODAY()-181)+1))</f>
        <v/>
      </c>
      <c r="S114">
        <f>IF(OR($C114="",$C114="Lopetus",$D114="",Lisäominaisuudet!$C$51=""),0,MAX(0,MIN($J114,TODAY())-MAX($D114,Lisäominaisuudet!$C$51)+1))</f>
        <v/>
      </c>
    </row>
    <row r="115">
      <c r="B115" s="13">
        <f>IF($D115="","",ROW()-12)</f>
        <v/>
      </c>
      <c r="C115" s="13" t="n"/>
      <c r="D115" s="14" t="n"/>
      <c r="E115" s="15">
        <f>IF($J115="","",$J115-$D115+1)</f>
        <v/>
      </c>
      <c r="F115" s="13" t="n"/>
      <c r="G115" s="13" t="n"/>
      <c r="I115">
        <f>IFERROR(INDEX($D$13:$D$262,MATCH(TRUE(),INDEX(($D$13:$D$262&lt;&gt;"")*(ROW($D$13:$D$262)&gt;ROW($D115)),0),0)),"")</f>
        <v/>
      </c>
      <c r="J115">
        <f>IF(OR($C115="",$C115="Lopetus",$D115=""),"",IF($I115="",TODAY(),IF($I115=$D115,$D115,$I115-1)))</f>
        <v/>
      </c>
      <c r="K115">
        <f>IF(OR($C115="",$D115=""),$K114,IF($C115="Lopetus",$K114,IF($C115="Suomi",0,$K114+$E115)))</f>
        <v/>
      </c>
      <c r="L115">
        <f>IF(OR($C115="",$D115=""),$L114,IF($C115="Lopetus",$L114,IF($C115="Suomi",IF(AND($L114&gt;0,$K114&lt;=60),$L114,$D115),IF(AND($L114&gt;0,$K115&lt;=60),$L114,0))))</f>
        <v/>
      </c>
      <c r="M115">
        <f>IF(AND($C115="Suomi",$D115&lt;&gt;"",$L115&gt;0),$J115-$L115+1,"")</f>
        <v/>
      </c>
      <c r="N115">
        <f>IF(OR($C115="",$C115="Lopetus",$D115=""),0,MAX(0,MIN($J115,DATE(YEAR(TODAY())-1,12,31))-MAX($D115,DATE(YEAR(TODAY())-1,1,1))+1))</f>
        <v/>
      </c>
      <c r="O115">
        <f>IF(OR($C115="",$C115="Lopetus",$D115=""),0,MAX(0,MIN($J115,DATE(YEAR(TODAY()),12,31))-MAX($D115,DATE(YEAR(TODAY()),1,1))+1))</f>
        <v/>
      </c>
      <c r="P115">
        <f>IF(OR($C115="",$C115="Lopetus",$D115=""),0,MAX(0,MIN($J115,DATE(YEAR(TODAY())+1,12,31))-MAX($D115,DATE(YEAR(TODAY())+1,1,1))+1))</f>
        <v/>
      </c>
      <c r="Q115">
        <f>IF(OR($C115="",$C115="Lopetus",$D115=""),0,MAX(0,MIN($J115,TODAY())-MAX($D115,TODAY()-364)+1))</f>
        <v/>
      </c>
      <c r="R115">
        <f>IF(OR($C115="",$C115="Lopetus",$D115=""),0,MAX(0,MIN($J115,TODAY())-MAX($D115,TODAY()-181)+1))</f>
        <v/>
      </c>
      <c r="S115">
        <f>IF(OR($C115="",$C115="Lopetus",$D115="",Lisäominaisuudet!$C$51=""),0,MAX(0,MIN($J115,TODAY())-MAX($D115,Lisäominaisuudet!$C$51)+1))</f>
        <v/>
      </c>
    </row>
    <row r="116">
      <c r="B116" s="13">
        <f>IF($D116="","",ROW()-12)</f>
        <v/>
      </c>
      <c r="C116" s="13" t="n"/>
      <c r="D116" s="14" t="n"/>
      <c r="E116" s="15">
        <f>IF($J116="","",$J116-$D116+1)</f>
        <v/>
      </c>
      <c r="F116" s="13" t="n"/>
      <c r="G116" s="13" t="n"/>
      <c r="I116">
        <f>IFERROR(INDEX($D$13:$D$262,MATCH(TRUE(),INDEX(($D$13:$D$262&lt;&gt;"")*(ROW($D$13:$D$262)&gt;ROW($D116)),0),0)),"")</f>
        <v/>
      </c>
      <c r="J116">
        <f>IF(OR($C116="",$C116="Lopetus",$D116=""),"",IF($I116="",TODAY(),IF($I116=$D116,$D116,$I116-1)))</f>
        <v/>
      </c>
      <c r="K116">
        <f>IF(OR($C116="",$D116=""),$K115,IF($C116="Lopetus",$K115,IF($C116="Suomi",0,$K115+$E116)))</f>
        <v/>
      </c>
      <c r="L116">
        <f>IF(OR($C116="",$D116=""),$L115,IF($C116="Lopetus",$L115,IF($C116="Suomi",IF(AND($L115&gt;0,$K115&lt;=60),$L115,$D116),IF(AND($L115&gt;0,$K116&lt;=60),$L115,0))))</f>
        <v/>
      </c>
      <c r="M116">
        <f>IF(AND($C116="Suomi",$D116&lt;&gt;"",$L116&gt;0),$J116-$L116+1,"")</f>
        <v/>
      </c>
      <c r="N116">
        <f>IF(OR($C116="",$C116="Lopetus",$D116=""),0,MAX(0,MIN($J116,DATE(YEAR(TODAY())-1,12,31))-MAX($D116,DATE(YEAR(TODAY())-1,1,1))+1))</f>
        <v/>
      </c>
      <c r="O116">
        <f>IF(OR($C116="",$C116="Lopetus",$D116=""),0,MAX(0,MIN($J116,DATE(YEAR(TODAY()),12,31))-MAX($D116,DATE(YEAR(TODAY()),1,1))+1))</f>
        <v/>
      </c>
      <c r="P116">
        <f>IF(OR($C116="",$C116="Lopetus",$D116=""),0,MAX(0,MIN($J116,DATE(YEAR(TODAY())+1,12,31))-MAX($D116,DATE(YEAR(TODAY())+1,1,1))+1))</f>
        <v/>
      </c>
      <c r="Q116">
        <f>IF(OR($C116="",$C116="Lopetus",$D116=""),0,MAX(0,MIN($J116,TODAY())-MAX($D116,TODAY()-364)+1))</f>
        <v/>
      </c>
      <c r="R116">
        <f>IF(OR($C116="",$C116="Lopetus",$D116=""),0,MAX(0,MIN($J116,TODAY())-MAX($D116,TODAY()-181)+1))</f>
        <v/>
      </c>
      <c r="S116">
        <f>IF(OR($C116="",$C116="Lopetus",$D116="",Lisäominaisuudet!$C$51=""),0,MAX(0,MIN($J116,TODAY())-MAX($D116,Lisäominaisuudet!$C$51)+1))</f>
        <v/>
      </c>
    </row>
    <row r="117">
      <c r="B117" s="13">
        <f>IF($D117="","",ROW()-12)</f>
        <v/>
      </c>
      <c r="C117" s="13" t="n"/>
      <c r="D117" s="14" t="n"/>
      <c r="E117" s="15">
        <f>IF($J117="","",$J117-$D117+1)</f>
        <v/>
      </c>
      <c r="F117" s="13" t="n"/>
      <c r="G117" s="13" t="n"/>
      <c r="I117">
        <f>IFERROR(INDEX($D$13:$D$262,MATCH(TRUE(),INDEX(($D$13:$D$262&lt;&gt;"")*(ROW($D$13:$D$262)&gt;ROW($D117)),0),0)),"")</f>
        <v/>
      </c>
      <c r="J117">
        <f>IF(OR($C117="",$C117="Lopetus",$D117=""),"",IF($I117="",TODAY(),IF($I117=$D117,$D117,$I117-1)))</f>
        <v/>
      </c>
      <c r="K117">
        <f>IF(OR($C117="",$D117=""),$K116,IF($C117="Lopetus",$K116,IF($C117="Suomi",0,$K116+$E117)))</f>
        <v/>
      </c>
      <c r="L117">
        <f>IF(OR($C117="",$D117=""),$L116,IF($C117="Lopetus",$L116,IF($C117="Suomi",IF(AND($L116&gt;0,$K116&lt;=60),$L116,$D117),IF(AND($L116&gt;0,$K117&lt;=60),$L116,0))))</f>
        <v/>
      </c>
      <c r="M117">
        <f>IF(AND($C117="Suomi",$D117&lt;&gt;"",$L117&gt;0),$J117-$L117+1,"")</f>
        <v/>
      </c>
      <c r="N117">
        <f>IF(OR($C117="",$C117="Lopetus",$D117=""),0,MAX(0,MIN($J117,DATE(YEAR(TODAY())-1,12,31))-MAX($D117,DATE(YEAR(TODAY())-1,1,1))+1))</f>
        <v/>
      </c>
      <c r="O117">
        <f>IF(OR($C117="",$C117="Lopetus",$D117=""),0,MAX(0,MIN($J117,DATE(YEAR(TODAY()),12,31))-MAX($D117,DATE(YEAR(TODAY()),1,1))+1))</f>
        <v/>
      </c>
      <c r="P117">
        <f>IF(OR($C117="",$C117="Lopetus",$D117=""),0,MAX(0,MIN($J117,DATE(YEAR(TODAY())+1,12,31))-MAX($D117,DATE(YEAR(TODAY())+1,1,1))+1))</f>
        <v/>
      </c>
      <c r="Q117">
        <f>IF(OR($C117="",$C117="Lopetus",$D117=""),0,MAX(0,MIN($J117,TODAY())-MAX($D117,TODAY()-364)+1))</f>
        <v/>
      </c>
      <c r="R117">
        <f>IF(OR($C117="",$C117="Lopetus",$D117=""),0,MAX(0,MIN($J117,TODAY())-MAX($D117,TODAY()-181)+1))</f>
        <v/>
      </c>
      <c r="S117">
        <f>IF(OR($C117="",$C117="Lopetus",$D117="",Lisäominaisuudet!$C$51=""),0,MAX(0,MIN($J117,TODAY())-MAX($D117,Lisäominaisuudet!$C$51)+1))</f>
        <v/>
      </c>
    </row>
    <row r="118">
      <c r="B118" s="13">
        <f>IF($D118="","",ROW()-12)</f>
        <v/>
      </c>
      <c r="C118" s="13" t="n"/>
      <c r="D118" s="14" t="n"/>
      <c r="E118" s="15">
        <f>IF($J118="","",$J118-$D118+1)</f>
        <v/>
      </c>
      <c r="F118" s="13" t="n"/>
      <c r="G118" s="13" t="n"/>
      <c r="I118">
        <f>IFERROR(INDEX($D$13:$D$262,MATCH(TRUE(),INDEX(($D$13:$D$262&lt;&gt;"")*(ROW($D$13:$D$262)&gt;ROW($D118)),0),0)),"")</f>
        <v/>
      </c>
      <c r="J118">
        <f>IF(OR($C118="",$C118="Lopetus",$D118=""),"",IF($I118="",TODAY(),IF($I118=$D118,$D118,$I118-1)))</f>
        <v/>
      </c>
      <c r="K118">
        <f>IF(OR($C118="",$D118=""),$K117,IF($C118="Lopetus",$K117,IF($C118="Suomi",0,$K117+$E118)))</f>
        <v/>
      </c>
      <c r="L118">
        <f>IF(OR($C118="",$D118=""),$L117,IF($C118="Lopetus",$L117,IF($C118="Suomi",IF(AND($L117&gt;0,$K117&lt;=60),$L117,$D118),IF(AND($L117&gt;0,$K118&lt;=60),$L117,0))))</f>
        <v/>
      </c>
      <c r="M118">
        <f>IF(AND($C118="Suomi",$D118&lt;&gt;"",$L118&gt;0),$J118-$L118+1,"")</f>
        <v/>
      </c>
      <c r="N118">
        <f>IF(OR($C118="",$C118="Lopetus",$D118=""),0,MAX(0,MIN($J118,DATE(YEAR(TODAY())-1,12,31))-MAX($D118,DATE(YEAR(TODAY())-1,1,1))+1))</f>
        <v/>
      </c>
      <c r="O118">
        <f>IF(OR($C118="",$C118="Lopetus",$D118=""),0,MAX(0,MIN($J118,DATE(YEAR(TODAY()),12,31))-MAX($D118,DATE(YEAR(TODAY()),1,1))+1))</f>
        <v/>
      </c>
      <c r="P118">
        <f>IF(OR($C118="",$C118="Lopetus",$D118=""),0,MAX(0,MIN($J118,DATE(YEAR(TODAY())+1,12,31))-MAX($D118,DATE(YEAR(TODAY())+1,1,1))+1))</f>
        <v/>
      </c>
      <c r="Q118">
        <f>IF(OR($C118="",$C118="Lopetus",$D118=""),0,MAX(0,MIN($J118,TODAY())-MAX($D118,TODAY()-364)+1))</f>
        <v/>
      </c>
      <c r="R118">
        <f>IF(OR($C118="",$C118="Lopetus",$D118=""),0,MAX(0,MIN($J118,TODAY())-MAX($D118,TODAY()-181)+1))</f>
        <v/>
      </c>
      <c r="S118">
        <f>IF(OR($C118="",$C118="Lopetus",$D118="",Lisäominaisuudet!$C$51=""),0,MAX(0,MIN($J118,TODAY())-MAX($D118,Lisäominaisuudet!$C$51)+1))</f>
        <v/>
      </c>
    </row>
    <row r="119">
      <c r="B119" s="13">
        <f>IF($D119="","",ROW()-12)</f>
        <v/>
      </c>
      <c r="C119" s="13" t="n"/>
      <c r="D119" s="14" t="n"/>
      <c r="E119" s="15">
        <f>IF($J119="","",$J119-$D119+1)</f>
        <v/>
      </c>
      <c r="F119" s="13" t="n"/>
      <c r="G119" s="13" t="n"/>
      <c r="I119">
        <f>IFERROR(INDEX($D$13:$D$262,MATCH(TRUE(),INDEX(($D$13:$D$262&lt;&gt;"")*(ROW($D$13:$D$262)&gt;ROW($D119)),0),0)),"")</f>
        <v/>
      </c>
      <c r="J119">
        <f>IF(OR($C119="",$C119="Lopetus",$D119=""),"",IF($I119="",TODAY(),IF($I119=$D119,$D119,$I119-1)))</f>
        <v/>
      </c>
      <c r="K119">
        <f>IF(OR($C119="",$D119=""),$K118,IF($C119="Lopetus",$K118,IF($C119="Suomi",0,$K118+$E119)))</f>
        <v/>
      </c>
      <c r="L119">
        <f>IF(OR($C119="",$D119=""),$L118,IF($C119="Lopetus",$L118,IF($C119="Suomi",IF(AND($L118&gt;0,$K118&lt;=60),$L118,$D119),IF(AND($L118&gt;0,$K119&lt;=60),$L118,0))))</f>
        <v/>
      </c>
      <c r="M119">
        <f>IF(AND($C119="Suomi",$D119&lt;&gt;"",$L119&gt;0),$J119-$L119+1,"")</f>
        <v/>
      </c>
      <c r="N119">
        <f>IF(OR($C119="",$C119="Lopetus",$D119=""),0,MAX(0,MIN($J119,DATE(YEAR(TODAY())-1,12,31))-MAX($D119,DATE(YEAR(TODAY())-1,1,1))+1))</f>
        <v/>
      </c>
      <c r="O119">
        <f>IF(OR($C119="",$C119="Lopetus",$D119=""),0,MAX(0,MIN($J119,DATE(YEAR(TODAY()),12,31))-MAX($D119,DATE(YEAR(TODAY()),1,1))+1))</f>
        <v/>
      </c>
      <c r="P119">
        <f>IF(OR($C119="",$C119="Lopetus",$D119=""),0,MAX(0,MIN($J119,DATE(YEAR(TODAY())+1,12,31))-MAX($D119,DATE(YEAR(TODAY())+1,1,1))+1))</f>
        <v/>
      </c>
      <c r="Q119">
        <f>IF(OR($C119="",$C119="Lopetus",$D119=""),0,MAX(0,MIN($J119,TODAY())-MAX($D119,TODAY()-364)+1))</f>
        <v/>
      </c>
      <c r="R119">
        <f>IF(OR($C119="",$C119="Lopetus",$D119=""),0,MAX(0,MIN($J119,TODAY())-MAX($D119,TODAY()-181)+1))</f>
        <v/>
      </c>
      <c r="S119">
        <f>IF(OR($C119="",$C119="Lopetus",$D119="",Lisäominaisuudet!$C$51=""),0,MAX(0,MIN($J119,TODAY())-MAX($D119,Lisäominaisuudet!$C$51)+1))</f>
        <v/>
      </c>
    </row>
    <row r="120">
      <c r="B120" s="13">
        <f>IF($D120="","",ROW()-12)</f>
        <v/>
      </c>
      <c r="C120" s="13" t="n"/>
      <c r="D120" s="14" t="n"/>
      <c r="E120" s="15">
        <f>IF($J120="","",$J120-$D120+1)</f>
        <v/>
      </c>
      <c r="F120" s="13" t="n"/>
      <c r="G120" s="13" t="n"/>
      <c r="I120">
        <f>IFERROR(INDEX($D$13:$D$262,MATCH(TRUE(),INDEX(($D$13:$D$262&lt;&gt;"")*(ROW($D$13:$D$262)&gt;ROW($D120)),0),0)),"")</f>
        <v/>
      </c>
      <c r="J120">
        <f>IF(OR($C120="",$C120="Lopetus",$D120=""),"",IF($I120="",TODAY(),IF($I120=$D120,$D120,$I120-1)))</f>
        <v/>
      </c>
      <c r="K120">
        <f>IF(OR($C120="",$D120=""),$K119,IF($C120="Lopetus",$K119,IF($C120="Suomi",0,$K119+$E120)))</f>
        <v/>
      </c>
      <c r="L120">
        <f>IF(OR($C120="",$D120=""),$L119,IF($C120="Lopetus",$L119,IF($C120="Suomi",IF(AND($L119&gt;0,$K119&lt;=60),$L119,$D120),IF(AND($L119&gt;0,$K120&lt;=60),$L119,0))))</f>
        <v/>
      </c>
      <c r="M120">
        <f>IF(AND($C120="Suomi",$D120&lt;&gt;"",$L120&gt;0),$J120-$L120+1,"")</f>
        <v/>
      </c>
      <c r="N120">
        <f>IF(OR($C120="",$C120="Lopetus",$D120=""),0,MAX(0,MIN($J120,DATE(YEAR(TODAY())-1,12,31))-MAX($D120,DATE(YEAR(TODAY())-1,1,1))+1))</f>
        <v/>
      </c>
      <c r="O120">
        <f>IF(OR($C120="",$C120="Lopetus",$D120=""),0,MAX(0,MIN($J120,DATE(YEAR(TODAY()),12,31))-MAX($D120,DATE(YEAR(TODAY()),1,1))+1))</f>
        <v/>
      </c>
      <c r="P120">
        <f>IF(OR($C120="",$C120="Lopetus",$D120=""),0,MAX(0,MIN($J120,DATE(YEAR(TODAY())+1,12,31))-MAX($D120,DATE(YEAR(TODAY())+1,1,1))+1))</f>
        <v/>
      </c>
      <c r="Q120">
        <f>IF(OR($C120="",$C120="Lopetus",$D120=""),0,MAX(0,MIN($J120,TODAY())-MAX($D120,TODAY()-364)+1))</f>
        <v/>
      </c>
      <c r="R120">
        <f>IF(OR($C120="",$C120="Lopetus",$D120=""),0,MAX(0,MIN($J120,TODAY())-MAX($D120,TODAY()-181)+1))</f>
        <v/>
      </c>
      <c r="S120">
        <f>IF(OR($C120="",$C120="Lopetus",$D120="",Lisäominaisuudet!$C$51=""),0,MAX(0,MIN($J120,TODAY())-MAX($D120,Lisäominaisuudet!$C$51)+1))</f>
        <v/>
      </c>
    </row>
    <row r="121">
      <c r="B121" s="13">
        <f>IF($D121="","",ROW()-12)</f>
        <v/>
      </c>
      <c r="C121" s="13" t="n"/>
      <c r="D121" s="14" t="n"/>
      <c r="E121" s="15">
        <f>IF($J121="","",$J121-$D121+1)</f>
        <v/>
      </c>
      <c r="F121" s="13" t="n"/>
      <c r="G121" s="13" t="n"/>
      <c r="I121">
        <f>IFERROR(INDEX($D$13:$D$262,MATCH(TRUE(),INDEX(($D$13:$D$262&lt;&gt;"")*(ROW($D$13:$D$262)&gt;ROW($D121)),0),0)),"")</f>
        <v/>
      </c>
      <c r="J121">
        <f>IF(OR($C121="",$C121="Lopetus",$D121=""),"",IF($I121="",TODAY(),IF($I121=$D121,$D121,$I121-1)))</f>
        <v/>
      </c>
      <c r="K121">
        <f>IF(OR($C121="",$D121=""),$K120,IF($C121="Lopetus",$K120,IF($C121="Suomi",0,$K120+$E121)))</f>
        <v/>
      </c>
      <c r="L121">
        <f>IF(OR($C121="",$D121=""),$L120,IF($C121="Lopetus",$L120,IF($C121="Suomi",IF(AND($L120&gt;0,$K120&lt;=60),$L120,$D121),IF(AND($L120&gt;0,$K121&lt;=60),$L120,0))))</f>
        <v/>
      </c>
      <c r="M121">
        <f>IF(AND($C121="Suomi",$D121&lt;&gt;"",$L121&gt;0),$J121-$L121+1,"")</f>
        <v/>
      </c>
      <c r="N121">
        <f>IF(OR($C121="",$C121="Lopetus",$D121=""),0,MAX(0,MIN($J121,DATE(YEAR(TODAY())-1,12,31))-MAX($D121,DATE(YEAR(TODAY())-1,1,1))+1))</f>
        <v/>
      </c>
      <c r="O121">
        <f>IF(OR($C121="",$C121="Lopetus",$D121=""),0,MAX(0,MIN($J121,DATE(YEAR(TODAY()),12,31))-MAX($D121,DATE(YEAR(TODAY()),1,1))+1))</f>
        <v/>
      </c>
      <c r="P121">
        <f>IF(OR($C121="",$C121="Lopetus",$D121=""),0,MAX(0,MIN($J121,DATE(YEAR(TODAY())+1,12,31))-MAX($D121,DATE(YEAR(TODAY())+1,1,1))+1))</f>
        <v/>
      </c>
      <c r="Q121">
        <f>IF(OR($C121="",$C121="Lopetus",$D121=""),0,MAX(0,MIN($J121,TODAY())-MAX($D121,TODAY()-364)+1))</f>
        <v/>
      </c>
      <c r="R121">
        <f>IF(OR($C121="",$C121="Lopetus",$D121=""),0,MAX(0,MIN($J121,TODAY())-MAX($D121,TODAY()-181)+1))</f>
        <v/>
      </c>
      <c r="S121">
        <f>IF(OR($C121="",$C121="Lopetus",$D121="",Lisäominaisuudet!$C$51=""),0,MAX(0,MIN($J121,TODAY())-MAX($D121,Lisäominaisuudet!$C$51)+1))</f>
        <v/>
      </c>
    </row>
    <row r="122">
      <c r="B122" s="13">
        <f>IF($D122="","",ROW()-12)</f>
        <v/>
      </c>
      <c r="C122" s="13" t="n"/>
      <c r="D122" s="14" t="n"/>
      <c r="E122" s="15">
        <f>IF($J122="","",$J122-$D122+1)</f>
        <v/>
      </c>
      <c r="F122" s="13" t="n"/>
      <c r="G122" s="13" t="n"/>
      <c r="I122">
        <f>IFERROR(INDEX($D$13:$D$262,MATCH(TRUE(),INDEX(($D$13:$D$262&lt;&gt;"")*(ROW($D$13:$D$262)&gt;ROW($D122)),0),0)),"")</f>
        <v/>
      </c>
      <c r="J122">
        <f>IF(OR($C122="",$C122="Lopetus",$D122=""),"",IF($I122="",TODAY(),IF($I122=$D122,$D122,$I122-1)))</f>
        <v/>
      </c>
      <c r="K122">
        <f>IF(OR($C122="",$D122=""),$K121,IF($C122="Lopetus",$K121,IF($C122="Suomi",0,$K121+$E122)))</f>
        <v/>
      </c>
      <c r="L122">
        <f>IF(OR($C122="",$D122=""),$L121,IF($C122="Lopetus",$L121,IF($C122="Suomi",IF(AND($L121&gt;0,$K121&lt;=60),$L121,$D122),IF(AND($L121&gt;0,$K122&lt;=60),$L121,0))))</f>
        <v/>
      </c>
      <c r="M122">
        <f>IF(AND($C122="Suomi",$D122&lt;&gt;"",$L122&gt;0),$J122-$L122+1,"")</f>
        <v/>
      </c>
      <c r="N122">
        <f>IF(OR($C122="",$C122="Lopetus",$D122=""),0,MAX(0,MIN($J122,DATE(YEAR(TODAY())-1,12,31))-MAX($D122,DATE(YEAR(TODAY())-1,1,1))+1))</f>
        <v/>
      </c>
      <c r="O122">
        <f>IF(OR($C122="",$C122="Lopetus",$D122=""),0,MAX(0,MIN($J122,DATE(YEAR(TODAY()),12,31))-MAX($D122,DATE(YEAR(TODAY()),1,1))+1))</f>
        <v/>
      </c>
      <c r="P122">
        <f>IF(OR($C122="",$C122="Lopetus",$D122=""),0,MAX(0,MIN($J122,DATE(YEAR(TODAY())+1,12,31))-MAX($D122,DATE(YEAR(TODAY())+1,1,1))+1))</f>
        <v/>
      </c>
      <c r="Q122">
        <f>IF(OR($C122="",$C122="Lopetus",$D122=""),0,MAX(0,MIN($J122,TODAY())-MAX($D122,TODAY()-364)+1))</f>
        <v/>
      </c>
      <c r="R122">
        <f>IF(OR($C122="",$C122="Lopetus",$D122=""),0,MAX(0,MIN($J122,TODAY())-MAX($D122,TODAY()-181)+1))</f>
        <v/>
      </c>
      <c r="S122">
        <f>IF(OR($C122="",$C122="Lopetus",$D122="",Lisäominaisuudet!$C$51=""),0,MAX(0,MIN($J122,TODAY())-MAX($D122,Lisäominaisuudet!$C$51)+1))</f>
        <v/>
      </c>
    </row>
    <row r="123">
      <c r="B123" s="13">
        <f>IF($D123="","",ROW()-12)</f>
        <v/>
      </c>
      <c r="C123" s="13" t="n"/>
      <c r="D123" s="14" t="n"/>
      <c r="E123" s="15">
        <f>IF($J123="","",$J123-$D123+1)</f>
        <v/>
      </c>
      <c r="F123" s="13" t="n"/>
      <c r="G123" s="13" t="n"/>
      <c r="I123">
        <f>IFERROR(INDEX($D$13:$D$262,MATCH(TRUE(),INDEX(($D$13:$D$262&lt;&gt;"")*(ROW($D$13:$D$262)&gt;ROW($D123)),0),0)),"")</f>
        <v/>
      </c>
      <c r="J123">
        <f>IF(OR($C123="",$C123="Lopetus",$D123=""),"",IF($I123="",TODAY(),IF($I123=$D123,$D123,$I123-1)))</f>
        <v/>
      </c>
      <c r="K123">
        <f>IF(OR($C123="",$D123=""),$K122,IF($C123="Lopetus",$K122,IF($C123="Suomi",0,$K122+$E123)))</f>
        <v/>
      </c>
      <c r="L123">
        <f>IF(OR($C123="",$D123=""),$L122,IF($C123="Lopetus",$L122,IF($C123="Suomi",IF(AND($L122&gt;0,$K122&lt;=60),$L122,$D123),IF(AND($L122&gt;0,$K123&lt;=60),$L122,0))))</f>
        <v/>
      </c>
      <c r="M123">
        <f>IF(AND($C123="Suomi",$D123&lt;&gt;"",$L123&gt;0),$J123-$L123+1,"")</f>
        <v/>
      </c>
      <c r="N123">
        <f>IF(OR($C123="",$C123="Lopetus",$D123=""),0,MAX(0,MIN($J123,DATE(YEAR(TODAY())-1,12,31))-MAX($D123,DATE(YEAR(TODAY())-1,1,1))+1))</f>
        <v/>
      </c>
      <c r="O123">
        <f>IF(OR($C123="",$C123="Lopetus",$D123=""),0,MAX(0,MIN($J123,DATE(YEAR(TODAY()),12,31))-MAX($D123,DATE(YEAR(TODAY()),1,1))+1))</f>
        <v/>
      </c>
      <c r="P123">
        <f>IF(OR($C123="",$C123="Lopetus",$D123=""),0,MAX(0,MIN($J123,DATE(YEAR(TODAY())+1,12,31))-MAX($D123,DATE(YEAR(TODAY())+1,1,1))+1))</f>
        <v/>
      </c>
      <c r="Q123">
        <f>IF(OR($C123="",$C123="Lopetus",$D123=""),0,MAX(0,MIN($J123,TODAY())-MAX($D123,TODAY()-364)+1))</f>
        <v/>
      </c>
      <c r="R123">
        <f>IF(OR($C123="",$C123="Lopetus",$D123=""),0,MAX(0,MIN($J123,TODAY())-MAX($D123,TODAY()-181)+1))</f>
        <v/>
      </c>
      <c r="S123">
        <f>IF(OR($C123="",$C123="Lopetus",$D123="",Lisäominaisuudet!$C$51=""),0,MAX(0,MIN($J123,TODAY())-MAX($D123,Lisäominaisuudet!$C$51)+1))</f>
        <v/>
      </c>
    </row>
    <row r="124">
      <c r="B124" s="13">
        <f>IF($D124="","",ROW()-12)</f>
        <v/>
      </c>
      <c r="C124" s="13" t="n"/>
      <c r="D124" s="14" t="n"/>
      <c r="E124" s="15">
        <f>IF($J124="","",$J124-$D124+1)</f>
        <v/>
      </c>
      <c r="F124" s="13" t="n"/>
      <c r="G124" s="13" t="n"/>
      <c r="I124">
        <f>IFERROR(INDEX($D$13:$D$262,MATCH(TRUE(),INDEX(($D$13:$D$262&lt;&gt;"")*(ROW($D$13:$D$262)&gt;ROW($D124)),0),0)),"")</f>
        <v/>
      </c>
      <c r="J124">
        <f>IF(OR($C124="",$C124="Lopetus",$D124=""),"",IF($I124="",TODAY(),IF($I124=$D124,$D124,$I124-1)))</f>
        <v/>
      </c>
      <c r="K124">
        <f>IF(OR($C124="",$D124=""),$K123,IF($C124="Lopetus",$K123,IF($C124="Suomi",0,$K123+$E124)))</f>
        <v/>
      </c>
      <c r="L124">
        <f>IF(OR($C124="",$D124=""),$L123,IF($C124="Lopetus",$L123,IF($C124="Suomi",IF(AND($L123&gt;0,$K123&lt;=60),$L123,$D124),IF(AND($L123&gt;0,$K124&lt;=60),$L123,0))))</f>
        <v/>
      </c>
      <c r="M124">
        <f>IF(AND($C124="Suomi",$D124&lt;&gt;"",$L124&gt;0),$J124-$L124+1,"")</f>
        <v/>
      </c>
      <c r="N124">
        <f>IF(OR($C124="",$C124="Lopetus",$D124=""),0,MAX(0,MIN($J124,DATE(YEAR(TODAY())-1,12,31))-MAX($D124,DATE(YEAR(TODAY())-1,1,1))+1))</f>
        <v/>
      </c>
      <c r="O124">
        <f>IF(OR($C124="",$C124="Lopetus",$D124=""),0,MAX(0,MIN($J124,DATE(YEAR(TODAY()),12,31))-MAX($D124,DATE(YEAR(TODAY()),1,1))+1))</f>
        <v/>
      </c>
      <c r="P124">
        <f>IF(OR($C124="",$C124="Lopetus",$D124=""),0,MAX(0,MIN($J124,DATE(YEAR(TODAY())+1,12,31))-MAX($D124,DATE(YEAR(TODAY())+1,1,1))+1))</f>
        <v/>
      </c>
      <c r="Q124">
        <f>IF(OR($C124="",$C124="Lopetus",$D124=""),0,MAX(0,MIN($J124,TODAY())-MAX($D124,TODAY()-364)+1))</f>
        <v/>
      </c>
      <c r="R124">
        <f>IF(OR($C124="",$C124="Lopetus",$D124=""),0,MAX(0,MIN($J124,TODAY())-MAX($D124,TODAY()-181)+1))</f>
        <v/>
      </c>
      <c r="S124">
        <f>IF(OR($C124="",$C124="Lopetus",$D124="",Lisäominaisuudet!$C$51=""),0,MAX(0,MIN($J124,TODAY())-MAX($D124,Lisäominaisuudet!$C$51)+1))</f>
        <v/>
      </c>
    </row>
    <row r="125">
      <c r="B125" s="13">
        <f>IF($D125="","",ROW()-12)</f>
        <v/>
      </c>
      <c r="C125" s="13" t="n"/>
      <c r="D125" s="14" t="n"/>
      <c r="E125" s="15">
        <f>IF($J125="","",$J125-$D125+1)</f>
        <v/>
      </c>
      <c r="F125" s="13" t="n"/>
      <c r="G125" s="13" t="n"/>
      <c r="I125">
        <f>IFERROR(INDEX($D$13:$D$262,MATCH(TRUE(),INDEX(($D$13:$D$262&lt;&gt;"")*(ROW($D$13:$D$262)&gt;ROW($D125)),0),0)),"")</f>
        <v/>
      </c>
      <c r="J125">
        <f>IF(OR($C125="",$C125="Lopetus",$D125=""),"",IF($I125="",TODAY(),IF($I125=$D125,$D125,$I125-1)))</f>
        <v/>
      </c>
      <c r="K125">
        <f>IF(OR($C125="",$D125=""),$K124,IF($C125="Lopetus",$K124,IF($C125="Suomi",0,$K124+$E125)))</f>
        <v/>
      </c>
      <c r="L125">
        <f>IF(OR($C125="",$D125=""),$L124,IF($C125="Lopetus",$L124,IF($C125="Suomi",IF(AND($L124&gt;0,$K124&lt;=60),$L124,$D125),IF(AND($L124&gt;0,$K125&lt;=60),$L124,0))))</f>
        <v/>
      </c>
      <c r="M125">
        <f>IF(AND($C125="Suomi",$D125&lt;&gt;"",$L125&gt;0),$J125-$L125+1,"")</f>
        <v/>
      </c>
      <c r="N125">
        <f>IF(OR($C125="",$C125="Lopetus",$D125=""),0,MAX(0,MIN($J125,DATE(YEAR(TODAY())-1,12,31))-MAX($D125,DATE(YEAR(TODAY())-1,1,1))+1))</f>
        <v/>
      </c>
      <c r="O125">
        <f>IF(OR($C125="",$C125="Lopetus",$D125=""),0,MAX(0,MIN($J125,DATE(YEAR(TODAY()),12,31))-MAX($D125,DATE(YEAR(TODAY()),1,1))+1))</f>
        <v/>
      </c>
      <c r="P125">
        <f>IF(OR($C125="",$C125="Lopetus",$D125=""),0,MAX(0,MIN($J125,DATE(YEAR(TODAY())+1,12,31))-MAX($D125,DATE(YEAR(TODAY())+1,1,1))+1))</f>
        <v/>
      </c>
      <c r="Q125">
        <f>IF(OR($C125="",$C125="Lopetus",$D125=""),0,MAX(0,MIN($J125,TODAY())-MAX($D125,TODAY()-364)+1))</f>
        <v/>
      </c>
      <c r="R125">
        <f>IF(OR($C125="",$C125="Lopetus",$D125=""),0,MAX(0,MIN($J125,TODAY())-MAX($D125,TODAY()-181)+1))</f>
        <v/>
      </c>
      <c r="S125">
        <f>IF(OR($C125="",$C125="Lopetus",$D125="",Lisäominaisuudet!$C$51=""),0,MAX(0,MIN($J125,TODAY())-MAX($D125,Lisäominaisuudet!$C$51)+1))</f>
        <v/>
      </c>
    </row>
    <row r="126">
      <c r="B126" s="13">
        <f>IF($D126="","",ROW()-12)</f>
        <v/>
      </c>
      <c r="C126" s="13" t="n"/>
      <c r="D126" s="14" t="n"/>
      <c r="E126" s="15">
        <f>IF($J126="","",$J126-$D126+1)</f>
        <v/>
      </c>
      <c r="F126" s="13" t="n"/>
      <c r="G126" s="13" t="n"/>
      <c r="I126">
        <f>IFERROR(INDEX($D$13:$D$262,MATCH(TRUE(),INDEX(($D$13:$D$262&lt;&gt;"")*(ROW($D$13:$D$262)&gt;ROW($D126)),0),0)),"")</f>
        <v/>
      </c>
      <c r="J126">
        <f>IF(OR($C126="",$C126="Lopetus",$D126=""),"",IF($I126="",TODAY(),IF($I126=$D126,$D126,$I126-1)))</f>
        <v/>
      </c>
      <c r="K126">
        <f>IF(OR($C126="",$D126=""),$K125,IF($C126="Lopetus",$K125,IF($C126="Suomi",0,$K125+$E126)))</f>
        <v/>
      </c>
      <c r="L126">
        <f>IF(OR($C126="",$D126=""),$L125,IF($C126="Lopetus",$L125,IF($C126="Suomi",IF(AND($L125&gt;0,$K125&lt;=60),$L125,$D126),IF(AND($L125&gt;0,$K126&lt;=60),$L125,0))))</f>
        <v/>
      </c>
      <c r="M126">
        <f>IF(AND($C126="Suomi",$D126&lt;&gt;"",$L126&gt;0),$J126-$L126+1,"")</f>
        <v/>
      </c>
      <c r="N126">
        <f>IF(OR($C126="",$C126="Lopetus",$D126=""),0,MAX(0,MIN($J126,DATE(YEAR(TODAY())-1,12,31))-MAX($D126,DATE(YEAR(TODAY())-1,1,1))+1))</f>
        <v/>
      </c>
      <c r="O126">
        <f>IF(OR($C126="",$C126="Lopetus",$D126=""),0,MAX(0,MIN($J126,DATE(YEAR(TODAY()),12,31))-MAX($D126,DATE(YEAR(TODAY()),1,1))+1))</f>
        <v/>
      </c>
      <c r="P126">
        <f>IF(OR($C126="",$C126="Lopetus",$D126=""),0,MAX(0,MIN($J126,DATE(YEAR(TODAY())+1,12,31))-MAX($D126,DATE(YEAR(TODAY())+1,1,1))+1))</f>
        <v/>
      </c>
      <c r="Q126">
        <f>IF(OR($C126="",$C126="Lopetus",$D126=""),0,MAX(0,MIN($J126,TODAY())-MAX($D126,TODAY()-364)+1))</f>
        <v/>
      </c>
      <c r="R126">
        <f>IF(OR($C126="",$C126="Lopetus",$D126=""),0,MAX(0,MIN($J126,TODAY())-MAX($D126,TODAY()-181)+1))</f>
        <v/>
      </c>
      <c r="S126">
        <f>IF(OR($C126="",$C126="Lopetus",$D126="",Lisäominaisuudet!$C$51=""),0,MAX(0,MIN($J126,TODAY())-MAX($D126,Lisäominaisuudet!$C$51)+1))</f>
        <v/>
      </c>
    </row>
    <row r="127">
      <c r="B127" s="13">
        <f>IF($D127="","",ROW()-12)</f>
        <v/>
      </c>
      <c r="C127" s="13" t="n"/>
      <c r="D127" s="14" t="n"/>
      <c r="E127" s="15">
        <f>IF($J127="","",$J127-$D127+1)</f>
        <v/>
      </c>
      <c r="F127" s="13" t="n"/>
      <c r="G127" s="13" t="n"/>
      <c r="I127">
        <f>IFERROR(INDEX($D$13:$D$262,MATCH(TRUE(),INDEX(($D$13:$D$262&lt;&gt;"")*(ROW($D$13:$D$262)&gt;ROW($D127)),0),0)),"")</f>
        <v/>
      </c>
      <c r="J127">
        <f>IF(OR($C127="",$C127="Lopetus",$D127=""),"",IF($I127="",TODAY(),IF($I127=$D127,$D127,$I127-1)))</f>
        <v/>
      </c>
      <c r="K127">
        <f>IF(OR($C127="",$D127=""),$K126,IF($C127="Lopetus",$K126,IF($C127="Suomi",0,$K126+$E127)))</f>
        <v/>
      </c>
      <c r="L127">
        <f>IF(OR($C127="",$D127=""),$L126,IF($C127="Lopetus",$L126,IF($C127="Suomi",IF(AND($L126&gt;0,$K126&lt;=60),$L126,$D127),IF(AND($L126&gt;0,$K127&lt;=60),$L126,0))))</f>
        <v/>
      </c>
      <c r="M127">
        <f>IF(AND($C127="Suomi",$D127&lt;&gt;"",$L127&gt;0),$J127-$L127+1,"")</f>
        <v/>
      </c>
      <c r="N127">
        <f>IF(OR($C127="",$C127="Lopetus",$D127=""),0,MAX(0,MIN($J127,DATE(YEAR(TODAY())-1,12,31))-MAX($D127,DATE(YEAR(TODAY())-1,1,1))+1))</f>
        <v/>
      </c>
      <c r="O127">
        <f>IF(OR($C127="",$C127="Lopetus",$D127=""),0,MAX(0,MIN($J127,DATE(YEAR(TODAY()),12,31))-MAX($D127,DATE(YEAR(TODAY()),1,1))+1))</f>
        <v/>
      </c>
      <c r="P127">
        <f>IF(OR($C127="",$C127="Lopetus",$D127=""),0,MAX(0,MIN($J127,DATE(YEAR(TODAY())+1,12,31))-MAX($D127,DATE(YEAR(TODAY())+1,1,1))+1))</f>
        <v/>
      </c>
      <c r="Q127">
        <f>IF(OR($C127="",$C127="Lopetus",$D127=""),0,MAX(0,MIN($J127,TODAY())-MAX($D127,TODAY()-364)+1))</f>
        <v/>
      </c>
      <c r="R127">
        <f>IF(OR($C127="",$C127="Lopetus",$D127=""),0,MAX(0,MIN($J127,TODAY())-MAX($D127,TODAY()-181)+1))</f>
        <v/>
      </c>
      <c r="S127">
        <f>IF(OR($C127="",$C127="Lopetus",$D127="",Lisäominaisuudet!$C$51=""),0,MAX(0,MIN($J127,TODAY())-MAX($D127,Lisäominaisuudet!$C$51)+1))</f>
        <v/>
      </c>
    </row>
    <row r="128">
      <c r="B128" s="13">
        <f>IF($D128="","",ROW()-12)</f>
        <v/>
      </c>
      <c r="C128" s="13" t="n"/>
      <c r="D128" s="14" t="n"/>
      <c r="E128" s="15">
        <f>IF($J128="","",$J128-$D128+1)</f>
        <v/>
      </c>
      <c r="F128" s="13" t="n"/>
      <c r="G128" s="13" t="n"/>
      <c r="I128">
        <f>IFERROR(INDEX($D$13:$D$262,MATCH(TRUE(),INDEX(($D$13:$D$262&lt;&gt;"")*(ROW($D$13:$D$262)&gt;ROW($D128)),0),0)),"")</f>
        <v/>
      </c>
      <c r="J128">
        <f>IF(OR($C128="",$C128="Lopetus",$D128=""),"",IF($I128="",TODAY(),IF($I128=$D128,$D128,$I128-1)))</f>
        <v/>
      </c>
      <c r="K128">
        <f>IF(OR($C128="",$D128=""),$K127,IF($C128="Lopetus",$K127,IF($C128="Suomi",0,$K127+$E128)))</f>
        <v/>
      </c>
      <c r="L128">
        <f>IF(OR($C128="",$D128=""),$L127,IF($C128="Lopetus",$L127,IF($C128="Suomi",IF(AND($L127&gt;0,$K127&lt;=60),$L127,$D128),IF(AND($L127&gt;0,$K128&lt;=60),$L127,0))))</f>
        <v/>
      </c>
      <c r="M128">
        <f>IF(AND($C128="Suomi",$D128&lt;&gt;"",$L128&gt;0),$J128-$L128+1,"")</f>
        <v/>
      </c>
      <c r="N128">
        <f>IF(OR($C128="",$C128="Lopetus",$D128=""),0,MAX(0,MIN($J128,DATE(YEAR(TODAY())-1,12,31))-MAX($D128,DATE(YEAR(TODAY())-1,1,1))+1))</f>
        <v/>
      </c>
      <c r="O128">
        <f>IF(OR($C128="",$C128="Lopetus",$D128=""),0,MAX(0,MIN($J128,DATE(YEAR(TODAY()),12,31))-MAX($D128,DATE(YEAR(TODAY()),1,1))+1))</f>
        <v/>
      </c>
      <c r="P128">
        <f>IF(OR($C128="",$C128="Lopetus",$D128=""),0,MAX(0,MIN($J128,DATE(YEAR(TODAY())+1,12,31))-MAX($D128,DATE(YEAR(TODAY())+1,1,1))+1))</f>
        <v/>
      </c>
      <c r="Q128">
        <f>IF(OR($C128="",$C128="Lopetus",$D128=""),0,MAX(0,MIN($J128,TODAY())-MAX($D128,TODAY()-364)+1))</f>
        <v/>
      </c>
      <c r="R128">
        <f>IF(OR($C128="",$C128="Lopetus",$D128=""),0,MAX(0,MIN($J128,TODAY())-MAX($D128,TODAY()-181)+1))</f>
        <v/>
      </c>
      <c r="S128">
        <f>IF(OR($C128="",$C128="Lopetus",$D128="",Lisäominaisuudet!$C$51=""),0,MAX(0,MIN($J128,TODAY())-MAX($D128,Lisäominaisuudet!$C$51)+1))</f>
        <v/>
      </c>
    </row>
    <row r="129">
      <c r="B129" s="13">
        <f>IF($D129="","",ROW()-12)</f>
        <v/>
      </c>
      <c r="C129" s="13" t="n"/>
      <c r="D129" s="14" t="n"/>
      <c r="E129" s="15">
        <f>IF($J129="","",$J129-$D129+1)</f>
        <v/>
      </c>
      <c r="F129" s="13" t="n"/>
      <c r="G129" s="13" t="n"/>
      <c r="I129">
        <f>IFERROR(INDEX($D$13:$D$262,MATCH(TRUE(),INDEX(($D$13:$D$262&lt;&gt;"")*(ROW($D$13:$D$262)&gt;ROW($D129)),0),0)),"")</f>
        <v/>
      </c>
      <c r="J129">
        <f>IF(OR($C129="",$C129="Lopetus",$D129=""),"",IF($I129="",TODAY(),IF($I129=$D129,$D129,$I129-1)))</f>
        <v/>
      </c>
      <c r="K129">
        <f>IF(OR($C129="",$D129=""),$K128,IF($C129="Lopetus",$K128,IF($C129="Suomi",0,$K128+$E129)))</f>
        <v/>
      </c>
      <c r="L129">
        <f>IF(OR($C129="",$D129=""),$L128,IF($C129="Lopetus",$L128,IF($C129="Suomi",IF(AND($L128&gt;0,$K128&lt;=60),$L128,$D129),IF(AND($L128&gt;0,$K129&lt;=60),$L128,0))))</f>
        <v/>
      </c>
      <c r="M129">
        <f>IF(AND($C129="Suomi",$D129&lt;&gt;"",$L129&gt;0),$J129-$L129+1,"")</f>
        <v/>
      </c>
      <c r="N129">
        <f>IF(OR($C129="",$C129="Lopetus",$D129=""),0,MAX(0,MIN($J129,DATE(YEAR(TODAY())-1,12,31))-MAX($D129,DATE(YEAR(TODAY())-1,1,1))+1))</f>
        <v/>
      </c>
      <c r="O129">
        <f>IF(OR($C129="",$C129="Lopetus",$D129=""),0,MAX(0,MIN($J129,DATE(YEAR(TODAY()),12,31))-MAX($D129,DATE(YEAR(TODAY()),1,1))+1))</f>
        <v/>
      </c>
      <c r="P129">
        <f>IF(OR($C129="",$C129="Lopetus",$D129=""),0,MAX(0,MIN($J129,DATE(YEAR(TODAY())+1,12,31))-MAX($D129,DATE(YEAR(TODAY())+1,1,1))+1))</f>
        <v/>
      </c>
      <c r="Q129">
        <f>IF(OR($C129="",$C129="Lopetus",$D129=""),0,MAX(0,MIN($J129,TODAY())-MAX($D129,TODAY()-364)+1))</f>
        <v/>
      </c>
      <c r="R129">
        <f>IF(OR($C129="",$C129="Lopetus",$D129=""),0,MAX(0,MIN($J129,TODAY())-MAX($D129,TODAY()-181)+1))</f>
        <v/>
      </c>
      <c r="S129">
        <f>IF(OR($C129="",$C129="Lopetus",$D129="",Lisäominaisuudet!$C$51=""),0,MAX(0,MIN($J129,TODAY())-MAX($D129,Lisäominaisuudet!$C$51)+1))</f>
        <v/>
      </c>
    </row>
    <row r="130">
      <c r="B130" s="13">
        <f>IF($D130="","",ROW()-12)</f>
        <v/>
      </c>
      <c r="C130" s="13" t="n"/>
      <c r="D130" s="14" t="n"/>
      <c r="E130" s="15">
        <f>IF($J130="","",$J130-$D130+1)</f>
        <v/>
      </c>
      <c r="F130" s="13" t="n"/>
      <c r="G130" s="13" t="n"/>
      <c r="I130">
        <f>IFERROR(INDEX($D$13:$D$262,MATCH(TRUE(),INDEX(($D$13:$D$262&lt;&gt;"")*(ROW($D$13:$D$262)&gt;ROW($D130)),0),0)),"")</f>
        <v/>
      </c>
      <c r="J130">
        <f>IF(OR($C130="",$C130="Lopetus",$D130=""),"",IF($I130="",TODAY(),IF($I130=$D130,$D130,$I130-1)))</f>
        <v/>
      </c>
      <c r="K130">
        <f>IF(OR($C130="",$D130=""),$K129,IF($C130="Lopetus",$K129,IF($C130="Suomi",0,$K129+$E130)))</f>
        <v/>
      </c>
      <c r="L130">
        <f>IF(OR($C130="",$D130=""),$L129,IF($C130="Lopetus",$L129,IF($C130="Suomi",IF(AND($L129&gt;0,$K129&lt;=60),$L129,$D130),IF(AND($L129&gt;0,$K130&lt;=60),$L129,0))))</f>
        <v/>
      </c>
      <c r="M130">
        <f>IF(AND($C130="Suomi",$D130&lt;&gt;"",$L130&gt;0),$J130-$L130+1,"")</f>
        <v/>
      </c>
      <c r="N130">
        <f>IF(OR($C130="",$C130="Lopetus",$D130=""),0,MAX(0,MIN($J130,DATE(YEAR(TODAY())-1,12,31))-MAX($D130,DATE(YEAR(TODAY())-1,1,1))+1))</f>
        <v/>
      </c>
      <c r="O130">
        <f>IF(OR($C130="",$C130="Lopetus",$D130=""),0,MAX(0,MIN($J130,DATE(YEAR(TODAY()),12,31))-MAX($D130,DATE(YEAR(TODAY()),1,1))+1))</f>
        <v/>
      </c>
      <c r="P130">
        <f>IF(OR($C130="",$C130="Lopetus",$D130=""),0,MAX(0,MIN($J130,DATE(YEAR(TODAY())+1,12,31))-MAX($D130,DATE(YEAR(TODAY())+1,1,1))+1))</f>
        <v/>
      </c>
      <c r="Q130">
        <f>IF(OR($C130="",$C130="Lopetus",$D130=""),0,MAX(0,MIN($J130,TODAY())-MAX($D130,TODAY()-364)+1))</f>
        <v/>
      </c>
      <c r="R130">
        <f>IF(OR($C130="",$C130="Lopetus",$D130=""),0,MAX(0,MIN($J130,TODAY())-MAX($D130,TODAY()-181)+1))</f>
        <v/>
      </c>
      <c r="S130">
        <f>IF(OR($C130="",$C130="Lopetus",$D130="",Lisäominaisuudet!$C$51=""),0,MAX(0,MIN($J130,TODAY())-MAX($D130,Lisäominaisuudet!$C$51)+1))</f>
        <v/>
      </c>
    </row>
    <row r="131">
      <c r="B131" s="13">
        <f>IF($D131="","",ROW()-12)</f>
        <v/>
      </c>
      <c r="C131" s="13" t="n"/>
      <c r="D131" s="14" t="n"/>
      <c r="E131" s="15">
        <f>IF($J131="","",$J131-$D131+1)</f>
        <v/>
      </c>
      <c r="F131" s="13" t="n"/>
      <c r="G131" s="13" t="n"/>
      <c r="I131">
        <f>IFERROR(INDEX($D$13:$D$262,MATCH(TRUE(),INDEX(($D$13:$D$262&lt;&gt;"")*(ROW($D$13:$D$262)&gt;ROW($D131)),0),0)),"")</f>
        <v/>
      </c>
      <c r="J131">
        <f>IF(OR($C131="",$C131="Lopetus",$D131=""),"",IF($I131="",TODAY(),IF($I131=$D131,$D131,$I131-1)))</f>
        <v/>
      </c>
      <c r="K131">
        <f>IF(OR($C131="",$D131=""),$K130,IF($C131="Lopetus",$K130,IF($C131="Suomi",0,$K130+$E131)))</f>
        <v/>
      </c>
      <c r="L131">
        <f>IF(OR($C131="",$D131=""),$L130,IF($C131="Lopetus",$L130,IF($C131="Suomi",IF(AND($L130&gt;0,$K130&lt;=60),$L130,$D131),IF(AND($L130&gt;0,$K131&lt;=60),$L130,0))))</f>
        <v/>
      </c>
      <c r="M131">
        <f>IF(AND($C131="Suomi",$D131&lt;&gt;"",$L131&gt;0),$J131-$L131+1,"")</f>
        <v/>
      </c>
      <c r="N131">
        <f>IF(OR($C131="",$C131="Lopetus",$D131=""),0,MAX(0,MIN($J131,DATE(YEAR(TODAY())-1,12,31))-MAX($D131,DATE(YEAR(TODAY())-1,1,1))+1))</f>
        <v/>
      </c>
      <c r="O131">
        <f>IF(OR($C131="",$C131="Lopetus",$D131=""),0,MAX(0,MIN($J131,DATE(YEAR(TODAY()),12,31))-MAX($D131,DATE(YEAR(TODAY()),1,1))+1))</f>
        <v/>
      </c>
      <c r="P131">
        <f>IF(OR($C131="",$C131="Lopetus",$D131=""),0,MAX(0,MIN($J131,DATE(YEAR(TODAY())+1,12,31))-MAX($D131,DATE(YEAR(TODAY())+1,1,1))+1))</f>
        <v/>
      </c>
      <c r="Q131">
        <f>IF(OR($C131="",$C131="Lopetus",$D131=""),0,MAX(0,MIN($J131,TODAY())-MAX($D131,TODAY()-364)+1))</f>
        <v/>
      </c>
      <c r="R131">
        <f>IF(OR($C131="",$C131="Lopetus",$D131=""),0,MAX(0,MIN($J131,TODAY())-MAX($D131,TODAY()-181)+1))</f>
        <v/>
      </c>
      <c r="S131">
        <f>IF(OR($C131="",$C131="Lopetus",$D131="",Lisäominaisuudet!$C$51=""),0,MAX(0,MIN($J131,TODAY())-MAX($D131,Lisäominaisuudet!$C$51)+1))</f>
        <v/>
      </c>
    </row>
    <row r="132">
      <c r="B132" s="13">
        <f>IF($D132="","",ROW()-12)</f>
        <v/>
      </c>
      <c r="C132" s="13" t="n"/>
      <c r="D132" s="14" t="n"/>
      <c r="E132" s="15">
        <f>IF($J132="","",$J132-$D132+1)</f>
        <v/>
      </c>
      <c r="F132" s="13" t="n"/>
      <c r="G132" s="13" t="n"/>
      <c r="I132">
        <f>IFERROR(INDEX($D$13:$D$262,MATCH(TRUE(),INDEX(($D$13:$D$262&lt;&gt;"")*(ROW($D$13:$D$262)&gt;ROW($D132)),0),0)),"")</f>
        <v/>
      </c>
      <c r="J132">
        <f>IF(OR($C132="",$C132="Lopetus",$D132=""),"",IF($I132="",TODAY(),IF($I132=$D132,$D132,$I132-1)))</f>
        <v/>
      </c>
      <c r="K132">
        <f>IF(OR($C132="",$D132=""),$K131,IF($C132="Lopetus",$K131,IF($C132="Suomi",0,$K131+$E132)))</f>
        <v/>
      </c>
      <c r="L132">
        <f>IF(OR($C132="",$D132=""),$L131,IF($C132="Lopetus",$L131,IF($C132="Suomi",IF(AND($L131&gt;0,$K131&lt;=60),$L131,$D132),IF(AND($L131&gt;0,$K132&lt;=60),$L131,0))))</f>
        <v/>
      </c>
      <c r="M132">
        <f>IF(AND($C132="Suomi",$D132&lt;&gt;"",$L132&gt;0),$J132-$L132+1,"")</f>
        <v/>
      </c>
      <c r="N132">
        <f>IF(OR($C132="",$C132="Lopetus",$D132=""),0,MAX(0,MIN($J132,DATE(YEAR(TODAY())-1,12,31))-MAX($D132,DATE(YEAR(TODAY())-1,1,1))+1))</f>
        <v/>
      </c>
      <c r="O132">
        <f>IF(OR($C132="",$C132="Lopetus",$D132=""),0,MAX(0,MIN($J132,DATE(YEAR(TODAY()),12,31))-MAX($D132,DATE(YEAR(TODAY()),1,1))+1))</f>
        <v/>
      </c>
      <c r="P132">
        <f>IF(OR($C132="",$C132="Lopetus",$D132=""),0,MAX(0,MIN($J132,DATE(YEAR(TODAY())+1,12,31))-MAX($D132,DATE(YEAR(TODAY())+1,1,1))+1))</f>
        <v/>
      </c>
      <c r="Q132">
        <f>IF(OR($C132="",$C132="Lopetus",$D132=""),0,MAX(0,MIN($J132,TODAY())-MAX($D132,TODAY()-364)+1))</f>
        <v/>
      </c>
      <c r="R132">
        <f>IF(OR($C132="",$C132="Lopetus",$D132=""),0,MAX(0,MIN($J132,TODAY())-MAX($D132,TODAY()-181)+1))</f>
        <v/>
      </c>
      <c r="S132">
        <f>IF(OR($C132="",$C132="Lopetus",$D132="",Lisäominaisuudet!$C$51=""),0,MAX(0,MIN($J132,TODAY())-MAX($D132,Lisäominaisuudet!$C$51)+1))</f>
        <v/>
      </c>
    </row>
    <row r="133">
      <c r="B133" s="13">
        <f>IF($D133="","",ROW()-12)</f>
        <v/>
      </c>
      <c r="C133" s="13" t="n"/>
      <c r="D133" s="14" t="n"/>
      <c r="E133" s="15">
        <f>IF($J133="","",$J133-$D133+1)</f>
        <v/>
      </c>
      <c r="F133" s="13" t="n"/>
      <c r="G133" s="13" t="n"/>
      <c r="I133">
        <f>IFERROR(INDEX($D$13:$D$262,MATCH(TRUE(),INDEX(($D$13:$D$262&lt;&gt;"")*(ROW($D$13:$D$262)&gt;ROW($D133)),0),0)),"")</f>
        <v/>
      </c>
      <c r="J133">
        <f>IF(OR($C133="",$C133="Lopetus",$D133=""),"",IF($I133="",TODAY(),IF($I133=$D133,$D133,$I133-1)))</f>
        <v/>
      </c>
      <c r="K133">
        <f>IF(OR($C133="",$D133=""),$K132,IF($C133="Lopetus",$K132,IF($C133="Suomi",0,$K132+$E133)))</f>
        <v/>
      </c>
      <c r="L133">
        <f>IF(OR($C133="",$D133=""),$L132,IF($C133="Lopetus",$L132,IF($C133="Suomi",IF(AND($L132&gt;0,$K132&lt;=60),$L132,$D133),IF(AND($L132&gt;0,$K133&lt;=60),$L132,0))))</f>
        <v/>
      </c>
      <c r="M133">
        <f>IF(AND($C133="Suomi",$D133&lt;&gt;"",$L133&gt;0),$J133-$L133+1,"")</f>
        <v/>
      </c>
      <c r="N133">
        <f>IF(OR($C133="",$C133="Lopetus",$D133=""),0,MAX(0,MIN($J133,DATE(YEAR(TODAY())-1,12,31))-MAX($D133,DATE(YEAR(TODAY())-1,1,1))+1))</f>
        <v/>
      </c>
      <c r="O133">
        <f>IF(OR($C133="",$C133="Lopetus",$D133=""),0,MAX(0,MIN($J133,DATE(YEAR(TODAY()),12,31))-MAX($D133,DATE(YEAR(TODAY()),1,1))+1))</f>
        <v/>
      </c>
      <c r="P133">
        <f>IF(OR($C133="",$C133="Lopetus",$D133=""),0,MAX(0,MIN($J133,DATE(YEAR(TODAY())+1,12,31))-MAX($D133,DATE(YEAR(TODAY())+1,1,1))+1))</f>
        <v/>
      </c>
      <c r="Q133">
        <f>IF(OR($C133="",$C133="Lopetus",$D133=""),0,MAX(0,MIN($J133,TODAY())-MAX($D133,TODAY()-364)+1))</f>
        <v/>
      </c>
      <c r="R133">
        <f>IF(OR($C133="",$C133="Lopetus",$D133=""),0,MAX(0,MIN($J133,TODAY())-MAX($D133,TODAY()-181)+1))</f>
        <v/>
      </c>
      <c r="S133">
        <f>IF(OR($C133="",$C133="Lopetus",$D133="",Lisäominaisuudet!$C$51=""),0,MAX(0,MIN($J133,TODAY())-MAX($D133,Lisäominaisuudet!$C$51)+1))</f>
        <v/>
      </c>
    </row>
    <row r="134">
      <c r="B134" s="13">
        <f>IF($D134="","",ROW()-12)</f>
        <v/>
      </c>
      <c r="C134" s="13" t="n"/>
      <c r="D134" s="14" t="n"/>
      <c r="E134" s="15">
        <f>IF($J134="","",$J134-$D134+1)</f>
        <v/>
      </c>
      <c r="F134" s="13" t="n"/>
      <c r="G134" s="13" t="n"/>
      <c r="I134">
        <f>IFERROR(INDEX($D$13:$D$262,MATCH(TRUE(),INDEX(($D$13:$D$262&lt;&gt;"")*(ROW($D$13:$D$262)&gt;ROW($D134)),0),0)),"")</f>
        <v/>
      </c>
      <c r="J134">
        <f>IF(OR($C134="",$C134="Lopetus",$D134=""),"",IF($I134="",TODAY(),IF($I134=$D134,$D134,$I134-1)))</f>
        <v/>
      </c>
      <c r="K134">
        <f>IF(OR($C134="",$D134=""),$K133,IF($C134="Lopetus",$K133,IF($C134="Suomi",0,$K133+$E134)))</f>
        <v/>
      </c>
      <c r="L134">
        <f>IF(OR($C134="",$D134=""),$L133,IF($C134="Lopetus",$L133,IF($C134="Suomi",IF(AND($L133&gt;0,$K133&lt;=60),$L133,$D134),IF(AND($L133&gt;0,$K134&lt;=60),$L133,0))))</f>
        <v/>
      </c>
      <c r="M134">
        <f>IF(AND($C134="Suomi",$D134&lt;&gt;"",$L134&gt;0),$J134-$L134+1,"")</f>
        <v/>
      </c>
      <c r="N134">
        <f>IF(OR($C134="",$C134="Lopetus",$D134=""),0,MAX(0,MIN($J134,DATE(YEAR(TODAY())-1,12,31))-MAX($D134,DATE(YEAR(TODAY())-1,1,1))+1))</f>
        <v/>
      </c>
      <c r="O134">
        <f>IF(OR($C134="",$C134="Lopetus",$D134=""),0,MAX(0,MIN($J134,DATE(YEAR(TODAY()),12,31))-MAX($D134,DATE(YEAR(TODAY()),1,1))+1))</f>
        <v/>
      </c>
      <c r="P134">
        <f>IF(OR($C134="",$C134="Lopetus",$D134=""),0,MAX(0,MIN($J134,DATE(YEAR(TODAY())+1,12,31))-MAX($D134,DATE(YEAR(TODAY())+1,1,1))+1))</f>
        <v/>
      </c>
      <c r="Q134">
        <f>IF(OR($C134="",$C134="Lopetus",$D134=""),0,MAX(0,MIN($J134,TODAY())-MAX($D134,TODAY()-364)+1))</f>
        <v/>
      </c>
      <c r="R134">
        <f>IF(OR($C134="",$C134="Lopetus",$D134=""),0,MAX(0,MIN($J134,TODAY())-MAX($D134,TODAY()-181)+1))</f>
        <v/>
      </c>
      <c r="S134">
        <f>IF(OR($C134="",$C134="Lopetus",$D134="",Lisäominaisuudet!$C$51=""),0,MAX(0,MIN($J134,TODAY())-MAX($D134,Lisäominaisuudet!$C$51)+1))</f>
        <v/>
      </c>
    </row>
    <row r="135">
      <c r="B135" s="13">
        <f>IF($D135="","",ROW()-12)</f>
        <v/>
      </c>
      <c r="C135" s="13" t="n"/>
      <c r="D135" s="14" t="n"/>
      <c r="E135" s="15">
        <f>IF($J135="","",$J135-$D135+1)</f>
        <v/>
      </c>
      <c r="F135" s="13" t="n"/>
      <c r="G135" s="13" t="n"/>
      <c r="I135">
        <f>IFERROR(INDEX($D$13:$D$262,MATCH(TRUE(),INDEX(($D$13:$D$262&lt;&gt;"")*(ROW($D$13:$D$262)&gt;ROW($D135)),0),0)),"")</f>
        <v/>
      </c>
      <c r="J135">
        <f>IF(OR($C135="",$C135="Lopetus",$D135=""),"",IF($I135="",TODAY(),IF($I135=$D135,$D135,$I135-1)))</f>
        <v/>
      </c>
      <c r="K135">
        <f>IF(OR($C135="",$D135=""),$K134,IF($C135="Lopetus",$K134,IF($C135="Suomi",0,$K134+$E135)))</f>
        <v/>
      </c>
      <c r="L135">
        <f>IF(OR($C135="",$D135=""),$L134,IF($C135="Lopetus",$L134,IF($C135="Suomi",IF(AND($L134&gt;0,$K134&lt;=60),$L134,$D135),IF(AND($L134&gt;0,$K135&lt;=60),$L134,0))))</f>
        <v/>
      </c>
      <c r="M135">
        <f>IF(AND($C135="Suomi",$D135&lt;&gt;"",$L135&gt;0),$J135-$L135+1,"")</f>
        <v/>
      </c>
      <c r="N135">
        <f>IF(OR($C135="",$C135="Lopetus",$D135=""),0,MAX(0,MIN($J135,DATE(YEAR(TODAY())-1,12,31))-MAX($D135,DATE(YEAR(TODAY())-1,1,1))+1))</f>
        <v/>
      </c>
      <c r="O135">
        <f>IF(OR($C135="",$C135="Lopetus",$D135=""),0,MAX(0,MIN($J135,DATE(YEAR(TODAY()),12,31))-MAX($D135,DATE(YEAR(TODAY()),1,1))+1))</f>
        <v/>
      </c>
      <c r="P135">
        <f>IF(OR($C135="",$C135="Lopetus",$D135=""),0,MAX(0,MIN($J135,DATE(YEAR(TODAY())+1,12,31))-MAX($D135,DATE(YEAR(TODAY())+1,1,1))+1))</f>
        <v/>
      </c>
      <c r="Q135">
        <f>IF(OR($C135="",$C135="Lopetus",$D135=""),0,MAX(0,MIN($J135,TODAY())-MAX($D135,TODAY()-364)+1))</f>
        <v/>
      </c>
      <c r="R135">
        <f>IF(OR($C135="",$C135="Lopetus",$D135=""),0,MAX(0,MIN($J135,TODAY())-MAX($D135,TODAY()-181)+1))</f>
        <v/>
      </c>
      <c r="S135">
        <f>IF(OR($C135="",$C135="Lopetus",$D135="",Lisäominaisuudet!$C$51=""),0,MAX(0,MIN($J135,TODAY())-MAX($D135,Lisäominaisuudet!$C$51)+1))</f>
        <v/>
      </c>
    </row>
    <row r="136">
      <c r="B136" s="13">
        <f>IF($D136="","",ROW()-12)</f>
        <v/>
      </c>
      <c r="C136" s="13" t="n"/>
      <c r="D136" s="14" t="n"/>
      <c r="E136" s="15">
        <f>IF($J136="","",$J136-$D136+1)</f>
        <v/>
      </c>
      <c r="F136" s="13" t="n"/>
      <c r="G136" s="13" t="n"/>
      <c r="I136">
        <f>IFERROR(INDEX($D$13:$D$262,MATCH(TRUE(),INDEX(($D$13:$D$262&lt;&gt;"")*(ROW($D$13:$D$262)&gt;ROW($D136)),0),0)),"")</f>
        <v/>
      </c>
      <c r="J136">
        <f>IF(OR($C136="",$C136="Lopetus",$D136=""),"",IF($I136="",TODAY(),IF($I136=$D136,$D136,$I136-1)))</f>
        <v/>
      </c>
      <c r="K136">
        <f>IF(OR($C136="",$D136=""),$K135,IF($C136="Lopetus",$K135,IF($C136="Suomi",0,$K135+$E136)))</f>
        <v/>
      </c>
      <c r="L136">
        <f>IF(OR($C136="",$D136=""),$L135,IF($C136="Lopetus",$L135,IF($C136="Suomi",IF(AND($L135&gt;0,$K135&lt;=60),$L135,$D136),IF(AND($L135&gt;0,$K136&lt;=60),$L135,0))))</f>
        <v/>
      </c>
      <c r="M136">
        <f>IF(AND($C136="Suomi",$D136&lt;&gt;"",$L136&gt;0),$J136-$L136+1,"")</f>
        <v/>
      </c>
      <c r="N136">
        <f>IF(OR($C136="",$C136="Lopetus",$D136=""),0,MAX(0,MIN($J136,DATE(YEAR(TODAY())-1,12,31))-MAX($D136,DATE(YEAR(TODAY())-1,1,1))+1))</f>
        <v/>
      </c>
      <c r="O136">
        <f>IF(OR($C136="",$C136="Lopetus",$D136=""),0,MAX(0,MIN($J136,DATE(YEAR(TODAY()),12,31))-MAX($D136,DATE(YEAR(TODAY()),1,1))+1))</f>
        <v/>
      </c>
      <c r="P136">
        <f>IF(OR($C136="",$C136="Lopetus",$D136=""),0,MAX(0,MIN($J136,DATE(YEAR(TODAY())+1,12,31))-MAX($D136,DATE(YEAR(TODAY())+1,1,1))+1))</f>
        <v/>
      </c>
      <c r="Q136">
        <f>IF(OR($C136="",$C136="Lopetus",$D136=""),0,MAX(0,MIN($J136,TODAY())-MAX($D136,TODAY()-364)+1))</f>
        <v/>
      </c>
      <c r="R136">
        <f>IF(OR($C136="",$C136="Lopetus",$D136=""),0,MAX(0,MIN($J136,TODAY())-MAX($D136,TODAY()-181)+1))</f>
        <v/>
      </c>
      <c r="S136">
        <f>IF(OR($C136="",$C136="Lopetus",$D136="",Lisäominaisuudet!$C$51=""),0,MAX(0,MIN($J136,TODAY())-MAX($D136,Lisäominaisuudet!$C$51)+1))</f>
        <v/>
      </c>
    </row>
    <row r="137">
      <c r="B137" s="13">
        <f>IF($D137="","",ROW()-12)</f>
        <v/>
      </c>
      <c r="C137" s="13" t="n"/>
      <c r="D137" s="14" t="n"/>
      <c r="E137" s="15">
        <f>IF($J137="","",$J137-$D137+1)</f>
        <v/>
      </c>
      <c r="F137" s="13" t="n"/>
      <c r="G137" s="13" t="n"/>
      <c r="I137">
        <f>IFERROR(INDEX($D$13:$D$262,MATCH(TRUE(),INDEX(($D$13:$D$262&lt;&gt;"")*(ROW($D$13:$D$262)&gt;ROW($D137)),0),0)),"")</f>
        <v/>
      </c>
      <c r="J137">
        <f>IF(OR($C137="",$C137="Lopetus",$D137=""),"",IF($I137="",TODAY(),IF($I137=$D137,$D137,$I137-1)))</f>
        <v/>
      </c>
      <c r="K137">
        <f>IF(OR($C137="",$D137=""),$K136,IF($C137="Lopetus",$K136,IF($C137="Suomi",0,$K136+$E137)))</f>
        <v/>
      </c>
      <c r="L137">
        <f>IF(OR($C137="",$D137=""),$L136,IF($C137="Lopetus",$L136,IF($C137="Suomi",IF(AND($L136&gt;0,$K136&lt;=60),$L136,$D137),IF(AND($L136&gt;0,$K137&lt;=60),$L136,0))))</f>
        <v/>
      </c>
      <c r="M137">
        <f>IF(AND($C137="Suomi",$D137&lt;&gt;"",$L137&gt;0),$J137-$L137+1,"")</f>
        <v/>
      </c>
      <c r="N137">
        <f>IF(OR($C137="",$C137="Lopetus",$D137=""),0,MAX(0,MIN($J137,DATE(YEAR(TODAY())-1,12,31))-MAX($D137,DATE(YEAR(TODAY())-1,1,1))+1))</f>
        <v/>
      </c>
      <c r="O137">
        <f>IF(OR($C137="",$C137="Lopetus",$D137=""),0,MAX(0,MIN($J137,DATE(YEAR(TODAY()),12,31))-MAX($D137,DATE(YEAR(TODAY()),1,1))+1))</f>
        <v/>
      </c>
      <c r="P137">
        <f>IF(OR($C137="",$C137="Lopetus",$D137=""),0,MAX(0,MIN($J137,DATE(YEAR(TODAY())+1,12,31))-MAX($D137,DATE(YEAR(TODAY())+1,1,1))+1))</f>
        <v/>
      </c>
      <c r="Q137">
        <f>IF(OR($C137="",$C137="Lopetus",$D137=""),0,MAX(0,MIN($J137,TODAY())-MAX($D137,TODAY()-364)+1))</f>
        <v/>
      </c>
      <c r="R137">
        <f>IF(OR($C137="",$C137="Lopetus",$D137=""),0,MAX(0,MIN($J137,TODAY())-MAX($D137,TODAY()-181)+1))</f>
        <v/>
      </c>
      <c r="S137">
        <f>IF(OR($C137="",$C137="Lopetus",$D137="",Lisäominaisuudet!$C$51=""),0,MAX(0,MIN($J137,TODAY())-MAX($D137,Lisäominaisuudet!$C$51)+1))</f>
        <v/>
      </c>
    </row>
    <row r="138">
      <c r="B138" s="13">
        <f>IF($D138="","",ROW()-12)</f>
        <v/>
      </c>
      <c r="C138" s="13" t="n"/>
      <c r="D138" s="14" t="n"/>
      <c r="E138" s="15">
        <f>IF($J138="","",$J138-$D138+1)</f>
        <v/>
      </c>
      <c r="F138" s="13" t="n"/>
      <c r="G138" s="13" t="n"/>
      <c r="I138">
        <f>IFERROR(INDEX($D$13:$D$262,MATCH(TRUE(),INDEX(($D$13:$D$262&lt;&gt;"")*(ROW($D$13:$D$262)&gt;ROW($D138)),0),0)),"")</f>
        <v/>
      </c>
      <c r="J138">
        <f>IF(OR($C138="",$C138="Lopetus",$D138=""),"",IF($I138="",TODAY(),IF($I138=$D138,$D138,$I138-1)))</f>
        <v/>
      </c>
      <c r="K138">
        <f>IF(OR($C138="",$D138=""),$K137,IF($C138="Lopetus",$K137,IF($C138="Suomi",0,$K137+$E138)))</f>
        <v/>
      </c>
      <c r="L138">
        <f>IF(OR($C138="",$D138=""),$L137,IF($C138="Lopetus",$L137,IF($C138="Suomi",IF(AND($L137&gt;0,$K137&lt;=60),$L137,$D138),IF(AND($L137&gt;0,$K138&lt;=60),$L137,0))))</f>
        <v/>
      </c>
      <c r="M138">
        <f>IF(AND($C138="Suomi",$D138&lt;&gt;"",$L138&gt;0),$J138-$L138+1,"")</f>
        <v/>
      </c>
      <c r="N138">
        <f>IF(OR($C138="",$C138="Lopetus",$D138=""),0,MAX(0,MIN($J138,DATE(YEAR(TODAY())-1,12,31))-MAX($D138,DATE(YEAR(TODAY())-1,1,1))+1))</f>
        <v/>
      </c>
      <c r="O138">
        <f>IF(OR($C138="",$C138="Lopetus",$D138=""),0,MAX(0,MIN($J138,DATE(YEAR(TODAY()),12,31))-MAX($D138,DATE(YEAR(TODAY()),1,1))+1))</f>
        <v/>
      </c>
      <c r="P138">
        <f>IF(OR($C138="",$C138="Lopetus",$D138=""),0,MAX(0,MIN($J138,DATE(YEAR(TODAY())+1,12,31))-MAX($D138,DATE(YEAR(TODAY())+1,1,1))+1))</f>
        <v/>
      </c>
      <c r="Q138">
        <f>IF(OR($C138="",$C138="Lopetus",$D138=""),0,MAX(0,MIN($J138,TODAY())-MAX($D138,TODAY()-364)+1))</f>
        <v/>
      </c>
      <c r="R138">
        <f>IF(OR($C138="",$C138="Lopetus",$D138=""),0,MAX(0,MIN($J138,TODAY())-MAX($D138,TODAY()-181)+1))</f>
        <v/>
      </c>
      <c r="S138">
        <f>IF(OR($C138="",$C138="Lopetus",$D138="",Lisäominaisuudet!$C$51=""),0,MAX(0,MIN($J138,TODAY())-MAX($D138,Lisäominaisuudet!$C$51)+1))</f>
        <v/>
      </c>
    </row>
    <row r="139">
      <c r="B139" s="13">
        <f>IF($D139="","",ROW()-12)</f>
        <v/>
      </c>
      <c r="C139" s="13" t="n"/>
      <c r="D139" s="14" t="n"/>
      <c r="E139" s="15">
        <f>IF($J139="","",$J139-$D139+1)</f>
        <v/>
      </c>
      <c r="F139" s="13" t="n"/>
      <c r="G139" s="13" t="n"/>
      <c r="I139">
        <f>IFERROR(INDEX($D$13:$D$262,MATCH(TRUE(),INDEX(($D$13:$D$262&lt;&gt;"")*(ROW($D$13:$D$262)&gt;ROW($D139)),0),0)),"")</f>
        <v/>
      </c>
      <c r="J139">
        <f>IF(OR($C139="",$C139="Lopetus",$D139=""),"",IF($I139="",TODAY(),IF($I139=$D139,$D139,$I139-1)))</f>
        <v/>
      </c>
      <c r="K139">
        <f>IF(OR($C139="",$D139=""),$K138,IF($C139="Lopetus",$K138,IF($C139="Suomi",0,$K138+$E139)))</f>
        <v/>
      </c>
      <c r="L139">
        <f>IF(OR($C139="",$D139=""),$L138,IF($C139="Lopetus",$L138,IF($C139="Suomi",IF(AND($L138&gt;0,$K138&lt;=60),$L138,$D139),IF(AND($L138&gt;0,$K139&lt;=60),$L138,0))))</f>
        <v/>
      </c>
      <c r="M139">
        <f>IF(AND($C139="Suomi",$D139&lt;&gt;"",$L139&gt;0),$J139-$L139+1,"")</f>
        <v/>
      </c>
      <c r="N139">
        <f>IF(OR($C139="",$C139="Lopetus",$D139=""),0,MAX(0,MIN($J139,DATE(YEAR(TODAY())-1,12,31))-MAX($D139,DATE(YEAR(TODAY())-1,1,1))+1))</f>
        <v/>
      </c>
      <c r="O139">
        <f>IF(OR($C139="",$C139="Lopetus",$D139=""),0,MAX(0,MIN($J139,DATE(YEAR(TODAY()),12,31))-MAX($D139,DATE(YEAR(TODAY()),1,1))+1))</f>
        <v/>
      </c>
      <c r="P139">
        <f>IF(OR($C139="",$C139="Lopetus",$D139=""),0,MAX(0,MIN($J139,DATE(YEAR(TODAY())+1,12,31))-MAX($D139,DATE(YEAR(TODAY())+1,1,1))+1))</f>
        <v/>
      </c>
      <c r="Q139">
        <f>IF(OR($C139="",$C139="Lopetus",$D139=""),0,MAX(0,MIN($J139,TODAY())-MAX($D139,TODAY()-364)+1))</f>
        <v/>
      </c>
      <c r="R139">
        <f>IF(OR($C139="",$C139="Lopetus",$D139=""),0,MAX(0,MIN($J139,TODAY())-MAX($D139,TODAY()-181)+1))</f>
        <v/>
      </c>
      <c r="S139">
        <f>IF(OR($C139="",$C139="Lopetus",$D139="",Lisäominaisuudet!$C$51=""),0,MAX(0,MIN($J139,TODAY())-MAX($D139,Lisäominaisuudet!$C$51)+1))</f>
        <v/>
      </c>
    </row>
    <row r="140">
      <c r="B140" s="13">
        <f>IF($D140="","",ROW()-12)</f>
        <v/>
      </c>
      <c r="C140" s="13" t="n"/>
      <c r="D140" s="14" t="n"/>
      <c r="E140" s="15">
        <f>IF($J140="","",$J140-$D140+1)</f>
        <v/>
      </c>
      <c r="F140" s="13" t="n"/>
      <c r="G140" s="13" t="n"/>
      <c r="I140">
        <f>IFERROR(INDEX($D$13:$D$262,MATCH(TRUE(),INDEX(($D$13:$D$262&lt;&gt;"")*(ROW($D$13:$D$262)&gt;ROW($D140)),0),0)),"")</f>
        <v/>
      </c>
      <c r="J140">
        <f>IF(OR($C140="",$C140="Lopetus",$D140=""),"",IF($I140="",TODAY(),IF($I140=$D140,$D140,$I140-1)))</f>
        <v/>
      </c>
      <c r="K140">
        <f>IF(OR($C140="",$D140=""),$K139,IF($C140="Lopetus",$K139,IF($C140="Suomi",0,$K139+$E140)))</f>
        <v/>
      </c>
      <c r="L140">
        <f>IF(OR($C140="",$D140=""),$L139,IF($C140="Lopetus",$L139,IF($C140="Suomi",IF(AND($L139&gt;0,$K139&lt;=60),$L139,$D140),IF(AND($L139&gt;0,$K140&lt;=60),$L139,0))))</f>
        <v/>
      </c>
      <c r="M140">
        <f>IF(AND($C140="Suomi",$D140&lt;&gt;"",$L140&gt;0),$J140-$L140+1,"")</f>
        <v/>
      </c>
      <c r="N140">
        <f>IF(OR($C140="",$C140="Lopetus",$D140=""),0,MAX(0,MIN($J140,DATE(YEAR(TODAY())-1,12,31))-MAX($D140,DATE(YEAR(TODAY())-1,1,1))+1))</f>
        <v/>
      </c>
      <c r="O140">
        <f>IF(OR($C140="",$C140="Lopetus",$D140=""),0,MAX(0,MIN($J140,DATE(YEAR(TODAY()),12,31))-MAX($D140,DATE(YEAR(TODAY()),1,1))+1))</f>
        <v/>
      </c>
      <c r="P140">
        <f>IF(OR($C140="",$C140="Lopetus",$D140=""),0,MAX(0,MIN($J140,DATE(YEAR(TODAY())+1,12,31))-MAX($D140,DATE(YEAR(TODAY())+1,1,1))+1))</f>
        <v/>
      </c>
      <c r="Q140">
        <f>IF(OR($C140="",$C140="Lopetus",$D140=""),0,MAX(0,MIN($J140,TODAY())-MAX($D140,TODAY()-364)+1))</f>
        <v/>
      </c>
      <c r="R140">
        <f>IF(OR($C140="",$C140="Lopetus",$D140=""),0,MAX(0,MIN($J140,TODAY())-MAX($D140,TODAY()-181)+1))</f>
        <v/>
      </c>
      <c r="S140">
        <f>IF(OR($C140="",$C140="Lopetus",$D140="",Lisäominaisuudet!$C$51=""),0,MAX(0,MIN($J140,TODAY())-MAX($D140,Lisäominaisuudet!$C$51)+1))</f>
        <v/>
      </c>
    </row>
    <row r="141">
      <c r="B141" s="13">
        <f>IF($D141="","",ROW()-12)</f>
        <v/>
      </c>
      <c r="C141" s="13" t="n"/>
      <c r="D141" s="14" t="n"/>
      <c r="E141" s="15">
        <f>IF($J141="","",$J141-$D141+1)</f>
        <v/>
      </c>
      <c r="F141" s="13" t="n"/>
      <c r="G141" s="13" t="n"/>
      <c r="I141">
        <f>IFERROR(INDEX($D$13:$D$262,MATCH(TRUE(),INDEX(($D$13:$D$262&lt;&gt;"")*(ROW($D$13:$D$262)&gt;ROW($D141)),0),0)),"")</f>
        <v/>
      </c>
      <c r="J141">
        <f>IF(OR($C141="",$C141="Lopetus",$D141=""),"",IF($I141="",TODAY(),IF($I141=$D141,$D141,$I141-1)))</f>
        <v/>
      </c>
      <c r="K141">
        <f>IF(OR($C141="",$D141=""),$K140,IF($C141="Lopetus",$K140,IF($C141="Suomi",0,$K140+$E141)))</f>
        <v/>
      </c>
      <c r="L141">
        <f>IF(OR($C141="",$D141=""),$L140,IF($C141="Lopetus",$L140,IF($C141="Suomi",IF(AND($L140&gt;0,$K140&lt;=60),$L140,$D141),IF(AND($L140&gt;0,$K141&lt;=60),$L140,0))))</f>
        <v/>
      </c>
      <c r="M141">
        <f>IF(AND($C141="Suomi",$D141&lt;&gt;"",$L141&gt;0),$J141-$L141+1,"")</f>
        <v/>
      </c>
      <c r="N141">
        <f>IF(OR($C141="",$C141="Lopetus",$D141=""),0,MAX(0,MIN($J141,DATE(YEAR(TODAY())-1,12,31))-MAX($D141,DATE(YEAR(TODAY())-1,1,1))+1))</f>
        <v/>
      </c>
      <c r="O141">
        <f>IF(OR($C141="",$C141="Lopetus",$D141=""),0,MAX(0,MIN($J141,DATE(YEAR(TODAY()),12,31))-MAX($D141,DATE(YEAR(TODAY()),1,1))+1))</f>
        <v/>
      </c>
      <c r="P141">
        <f>IF(OR($C141="",$C141="Lopetus",$D141=""),0,MAX(0,MIN($J141,DATE(YEAR(TODAY())+1,12,31))-MAX($D141,DATE(YEAR(TODAY())+1,1,1))+1))</f>
        <v/>
      </c>
      <c r="Q141">
        <f>IF(OR($C141="",$C141="Lopetus",$D141=""),0,MAX(0,MIN($J141,TODAY())-MAX($D141,TODAY()-364)+1))</f>
        <v/>
      </c>
      <c r="R141">
        <f>IF(OR($C141="",$C141="Lopetus",$D141=""),0,MAX(0,MIN($J141,TODAY())-MAX($D141,TODAY()-181)+1))</f>
        <v/>
      </c>
      <c r="S141">
        <f>IF(OR($C141="",$C141="Lopetus",$D141="",Lisäominaisuudet!$C$51=""),0,MAX(0,MIN($J141,TODAY())-MAX($D141,Lisäominaisuudet!$C$51)+1))</f>
        <v/>
      </c>
    </row>
    <row r="142">
      <c r="B142" s="13">
        <f>IF($D142="","",ROW()-12)</f>
        <v/>
      </c>
      <c r="C142" s="13" t="n"/>
      <c r="D142" s="14" t="n"/>
      <c r="E142" s="15">
        <f>IF($J142="","",$J142-$D142+1)</f>
        <v/>
      </c>
      <c r="F142" s="13" t="n"/>
      <c r="G142" s="13" t="n"/>
      <c r="I142">
        <f>IFERROR(INDEX($D$13:$D$262,MATCH(TRUE(),INDEX(($D$13:$D$262&lt;&gt;"")*(ROW($D$13:$D$262)&gt;ROW($D142)),0),0)),"")</f>
        <v/>
      </c>
      <c r="J142">
        <f>IF(OR($C142="",$C142="Lopetus",$D142=""),"",IF($I142="",TODAY(),IF($I142=$D142,$D142,$I142-1)))</f>
        <v/>
      </c>
      <c r="K142">
        <f>IF(OR($C142="",$D142=""),$K141,IF($C142="Lopetus",$K141,IF($C142="Suomi",0,$K141+$E142)))</f>
        <v/>
      </c>
      <c r="L142">
        <f>IF(OR($C142="",$D142=""),$L141,IF($C142="Lopetus",$L141,IF($C142="Suomi",IF(AND($L141&gt;0,$K141&lt;=60),$L141,$D142),IF(AND($L141&gt;0,$K142&lt;=60),$L141,0))))</f>
        <v/>
      </c>
      <c r="M142">
        <f>IF(AND($C142="Suomi",$D142&lt;&gt;"",$L142&gt;0),$J142-$L142+1,"")</f>
        <v/>
      </c>
      <c r="N142">
        <f>IF(OR($C142="",$C142="Lopetus",$D142=""),0,MAX(0,MIN($J142,DATE(YEAR(TODAY())-1,12,31))-MAX($D142,DATE(YEAR(TODAY())-1,1,1))+1))</f>
        <v/>
      </c>
      <c r="O142">
        <f>IF(OR($C142="",$C142="Lopetus",$D142=""),0,MAX(0,MIN($J142,DATE(YEAR(TODAY()),12,31))-MAX($D142,DATE(YEAR(TODAY()),1,1))+1))</f>
        <v/>
      </c>
      <c r="P142">
        <f>IF(OR($C142="",$C142="Lopetus",$D142=""),0,MAX(0,MIN($J142,DATE(YEAR(TODAY())+1,12,31))-MAX($D142,DATE(YEAR(TODAY())+1,1,1))+1))</f>
        <v/>
      </c>
      <c r="Q142">
        <f>IF(OR($C142="",$C142="Lopetus",$D142=""),0,MAX(0,MIN($J142,TODAY())-MAX($D142,TODAY()-364)+1))</f>
        <v/>
      </c>
      <c r="R142">
        <f>IF(OR($C142="",$C142="Lopetus",$D142=""),0,MAX(0,MIN($J142,TODAY())-MAX($D142,TODAY()-181)+1))</f>
        <v/>
      </c>
      <c r="S142">
        <f>IF(OR($C142="",$C142="Lopetus",$D142="",Lisäominaisuudet!$C$51=""),0,MAX(0,MIN($J142,TODAY())-MAX($D142,Lisäominaisuudet!$C$51)+1))</f>
        <v/>
      </c>
    </row>
    <row r="143">
      <c r="B143" s="13">
        <f>IF($D143="","",ROW()-12)</f>
        <v/>
      </c>
      <c r="C143" s="13" t="n"/>
      <c r="D143" s="14" t="n"/>
      <c r="E143" s="15">
        <f>IF($J143="","",$J143-$D143+1)</f>
        <v/>
      </c>
      <c r="F143" s="13" t="n"/>
      <c r="G143" s="13" t="n"/>
      <c r="I143">
        <f>IFERROR(INDEX($D$13:$D$262,MATCH(TRUE(),INDEX(($D$13:$D$262&lt;&gt;"")*(ROW($D$13:$D$262)&gt;ROW($D143)),0),0)),"")</f>
        <v/>
      </c>
      <c r="J143">
        <f>IF(OR($C143="",$C143="Lopetus",$D143=""),"",IF($I143="",TODAY(),IF($I143=$D143,$D143,$I143-1)))</f>
        <v/>
      </c>
      <c r="K143">
        <f>IF(OR($C143="",$D143=""),$K142,IF($C143="Lopetus",$K142,IF($C143="Suomi",0,$K142+$E143)))</f>
        <v/>
      </c>
      <c r="L143">
        <f>IF(OR($C143="",$D143=""),$L142,IF($C143="Lopetus",$L142,IF($C143="Suomi",IF(AND($L142&gt;0,$K142&lt;=60),$L142,$D143),IF(AND($L142&gt;0,$K143&lt;=60),$L142,0))))</f>
        <v/>
      </c>
      <c r="M143">
        <f>IF(AND($C143="Suomi",$D143&lt;&gt;"",$L143&gt;0),$J143-$L143+1,"")</f>
        <v/>
      </c>
      <c r="N143">
        <f>IF(OR($C143="",$C143="Lopetus",$D143=""),0,MAX(0,MIN($J143,DATE(YEAR(TODAY())-1,12,31))-MAX($D143,DATE(YEAR(TODAY())-1,1,1))+1))</f>
        <v/>
      </c>
      <c r="O143">
        <f>IF(OR($C143="",$C143="Lopetus",$D143=""),0,MAX(0,MIN($J143,DATE(YEAR(TODAY()),12,31))-MAX($D143,DATE(YEAR(TODAY()),1,1))+1))</f>
        <v/>
      </c>
      <c r="P143">
        <f>IF(OR($C143="",$C143="Lopetus",$D143=""),0,MAX(0,MIN($J143,DATE(YEAR(TODAY())+1,12,31))-MAX($D143,DATE(YEAR(TODAY())+1,1,1))+1))</f>
        <v/>
      </c>
      <c r="Q143">
        <f>IF(OR($C143="",$C143="Lopetus",$D143=""),0,MAX(0,MIN($J143,TODAY())-MAX($D143,TODAY()-364)+1))</f>
        <v/>
      </c>
      <c r="R143">
        <f>IF(OR($C143="",$C143="Lopetus",$D143=""),0,MAX(0,MIN($J143,TODAY())-MAX($D143,TODAY()-181)+1))</f>
        <v/>
      </c>
      <c r="S143">
        <f>IF(OR($C143="",$C143="Lopetus",$D143="",Lisäominaisuudet!$C$51=""),0,MAX(0,MIN($J143,TODAY())-MAX($D143,Lisäominaisuudet!$C$51)+1))</f>
        <v/>
      </c>
    </row>
    <row r="144">
      <c r="B144" s="13">
        <f>IF($D144="","",ROW()-12)</f>
        <v/>
      </c>
      <c r="C144" s="13" t="n"/>
      <c r="D144" s="14" t="n"/>
      <c r="E144" s="15">
        <f>IF($J144="","",$J144-$D144+1)</f>
        <v/>
      </c>
      <c r="F144" s="13" t="n"/>
      <c r="G144" s="13" t="n"/>
      <c r="I144">
        <f>IFERROR(INDEX($D$13:$D$262,MATCH(TRUE(),INDEX(($D$13:$D$262&lt;&gt;"")*(ROW($D$13:$D$262)&gt;ROW($D144)),0),0)),"")</f>
        <v/>
      </c>
      <c r="J144">
        <f>IF(OR($C144="",$C144="Lopetus",$D144=""),"",IF($I144="",TODAY(),IF($I144=$D144,$D144,$I144-1)))</f>
        <v/>
      </c>
      <c r="K144">
        <f>IF(OR($C144="",$D144=""),$K143,IF($C144="Lopetus",$K143,IF($C144="Suomi",0,$K143+$E144)))</f>
        <v/>
      </c>
      <c r="L144">
        <f>IF(OR($C144="",$D144=""),$L143,IF($C144="Lopetus",$L143,IF($C144="Suomi",IF(AND($L143&gt;0,$K143&lt;=60),$L143,$D144),IF(AND($L143&gt;0,$K144&lt;=60),$L143,0))))</f>
        <v/>
      </c>
      <c r="M144">
        <f>IF(AND($C144="Suomi",$D144&lt;&gt;"",$L144&gt;0),$J144-$L144+1,"")</f>
        <v/>
      </c>
      <c r="N144">
        <f>IF(OR($C144="",$C144="Lopetus",$D144=""),0,MAX(0,MIN($J144,DATE(YEAR(TODAY())-1,12,31))-MAX($D144,DATE(YEAR(TODAY())-1,1,1))+1))</f>
        <v/>
      </c>
      <c r="O144">
        <f>IF(OR($C144="",$C144="Lopetus",$D144=""),0,MAX(0,MIN($J144,DATE(YEAR(TODAY()),12,31))-MAX($D144,DATE(YEAR(TODAY()),1,1))+1))</f>
        <v/>
      </c>
      <c r="P144">
        <f>IF(OR($C144="",$C144="Lopetus",$D144=""),0,MAX(0,MIN($J144,DATE(YEAR(TODAY())+1,12,31))-MAX($D144,DATE(YEAR(TODAY())+1,1,1))+1))</f>
        <v/>
      </c>
      <c r="Q144">
        <f>IF(OR($C144="",$C144="Lopetus",$D144=""),0,MAX(0,MIN($J144,TODAY())-MAX($D144,TODAY()-364)+1))</f>
        <v/>
      </c>
      <c r="R144">
        <f>IF(OR($C144="",$C144="Lopetus",$D144=""),0,MAX(0,MIN($J144,TODAY())-MAX($D144,TODAY()-181)+1))</f>
        <v/>
      </c>
      <c r="S144">
        <f>IF(OR($C144="",$C144="Lopetus",$D144="",Lisäominaisuudet!$C$51=""),0,MAX(0,MIN($J144,TODAY())-MAX($D144,Lisäominaisuudet!$C$51)+1))</f>
        <v/>
      </c>
    </row>
    <row r="145">
      <c r="B145" s="13">
        <f>IF($D145="","",ROW()-12)</f>
        <v/>
      </c>
      <c r="C145" s="13" t="n"/>
      <c r="D145" s="14" t="n"/>
      <c r="E145" s="15">
        <f>IF($J145="","",$J145-$D145+1)</f>
        <v/>
      </c>
      <c r="F145" s="13" t="n"/>
      <c r="G145" s="13" t="n"/>
      <c r="I145">
        <f>IFERROR(INDEX($D$13:$D$262,MATCH(TRUE(),INDEX(($D$13:$D$262&lt;&gt;"")*(ROW($D$13:$D$262)&gt;ROW($D145)),0),0)),"")</f>
        <v/>
      </c>
      <c r="J145">
        <f>IF(OR($C145="",$C145="Lopetus",$D145=""),"",IF($I145="",TODAY(),IF($I145=$D145,$D145,$I145-1)))</f>
        <v/>
      </c>
      <c r="K145">
        <f>IF(OR($C145="",$D145=""),$K144,IF($C145="Lopetus",$K144,IF($C145="Suomi",0,$K144+$E145)))</f>
        <v/>
      </c>
      <c r="L145">
        <f>IF(OR($C145="",$D145=""),$L144,IF($C145="Lopetus",$L144,IF($C145="Suomi",IF(AND($L144&gt;0,$K144&lt;=60),$L144,$D145),IF(AND($L144&gt;0,$K145&lt;=60),$L144,0))))</f>
        <v/>
      </c>
      <c r="M145">
        <f>IF(AND($C145="Suomi",$D145&lt;&gt;"",$L145&gt;0),$J145-$L145+1,"")</f>
        <v/>
      </c>
      <c r="N145">
        <f>IF(OR($C145="",$C145="Lopetus",$D145=""),0,MAX(0,MIN($J145,DATE(YEAR(TODAY())-1,12,31))-MAX($D145,DATE(YEAR(TODAY())-1,1,1))+1))</f>
        <v/>
      </c>
      <c r="O145">
        <f>IF(OR($C145="",$C145="Lopetus",$D145=""),0,MAX(0,MIN($J145,DATE(YEAR(TODAY()),12,31))-MAX($D145,DATE(YEAR(TODAY()),1,1))+1))</f>
        <v/>
      </c>
      <c r="P145">
        <f>IF(OR($C145="",$C145="Lopetus",$D145=""),0,MAX(0,MIN($J145,DATE(YEAR(TODAY())+1,12,31))-MAX($D145,DATE(YEAR(TODAY())+1,1,1))+1))</f>
        <v/>
      </c>
      <c r="Q145">
        <f>IF(OR($C145="",$C145="Lopetus",$D145=""),0,MAX(0,MIN($J145,TODAY())-MAX($D145,TODAY()-364)+1))</f>
        <v/>
      </c>
      <c r="R145">
        <f>IF(OR($C145="",$C145="Lopetus",$D145=""),0,MAX(0,MIN($J145,TODAY())-MAX($D145,TODAY()-181)+1))</f>
        <v/>
      </c>
      <c r="S145">
        <f>IF(OR($C145="",$C145="Lopetus",$D145="",Lisäominaisuudet!$C$51=""),0,MAX(0,MIN($J145,TODAY())-MAX($D145,Lisäominaisuudet!$C$51)+1))</f>
        <v/>
      </c>
    </row>
    <row r="146">
      <c r="B146" s="13">
        <f>IF($D146="","",ROW()-12)</f>
        <v/>
      </c>
      <c r="C146" s="13" t="n"/>
      <c r="D146" s="14" t="n"/>
      <c r="E146" s="15">
        <f>IF($J146="","",$J146-$D146+1)</f>
        <v/>
      </c>
      <c r="F146" s="13" t="n"/>
      <c r="G146" s="13" t="n"/>
      <c r="I146">
        <f>IFERROR(INDEX($D$13:$D$262,MATCH(TRUE(),INDEX(($D$13:$D$262&lt;&gt;"")*(ROW($D$13:$D$262)&gt;ROW($D146)),0),0)),"")</f>
        <v/>
      </c>
      <c r="J146">
        <f>IF(OR($C146="",$C146="Lopetus",$D146=""),"",IF($I146="",TODAY(),IF($I146=$D146,$D146,$I146-1)))</f>
        <v/>
      </c>
      <c r="K146">
        <f>IF(OR($C146="",$D146=""),$K145,IF($C146="Lopetus",$K145,IF($C146="Suomi",0,$K145+$E146)))</f>
        <v/>
      </c>
      <c r="L146">
        <f>IF(OR($C146="",$D146=""),$L145,IF($C146="Lopetus",$L145,IF($C146="Suomi",IF(AND($L145&gt;0,$K145&lt;=60),$L145,$D146),IF(AND($L145&gt;0,$K146&lt;=60),$L145,0))))</f>
        <v/>
      </c>
      <c r="M146">
        <f>IF(AND($C146="Suomi",$D146&lt;&gt;"",$L146&gt;0),$J146-$L146+1,"")</f>
        <v/>
      </c>
      <c r="N146">
        <f>IF(OR($C146="",$C146="Lopetus",$D146=""),0,MAX(0,MIN($J146,DATE(YEAR(TODAY())-1,12,31))-MAX($D146,DATE(YEAR(TODAY())-1,1,1))+1))</f>
        <v/>
      </c>
      <c r="O146">
        <f>IF(OR($C146="",$C146="Lopetus",$D146=""),0,MAX(0,MIN($J146,DATE(YEAR(TODAY()),12,31))-MAX($D146,DATE(YEAR(TODAY()),1,1))+1))</f>
        <v/>
      </c>
      <c r="P146">
        <f>IF(OR($C146="",$C146="Lopetus",$D146=""),0,MAX(0,MIN($J146,DATE(YEAR(TODAY())+1,12,31))-MAX($D146,DATE(YEAR(TODAY())+1,1,1))+1))</f>
        <v/>
      </c>
      <c r="Q146">
        <f>IF(OR($C146="",$C146="Lopetus",$D146=""),0,MAX(0,MIN($J146,TODAY())-MAX($D146,TODAY()-364)+1))</f>
        <v/>
      </c>
      <c r="R146">
        <f>IF(OR($C146="",$C146="Lopetus",$D146=""),0,MAX(0,MIN($J146,TODAY())-MAX($D146,TODAY()-181)+1))</f>
        <v/>
      </c>
      <c r="S146">
        <f>IF(OR($C146="",$C146="Lopetus",$D146="",Lisäominaisuudet!$C$51=""),0,MAX(0,MIN($J146,TODAY())-MAX($D146,Lisäominaisuudet!$C$51)+1))</f>
        <v/>
      </c>
    </row>
    <row r="147">
      <c r="B147" s="13">
        <f>IF($D147="","",ROW()-12)</f>
        <v/>
      </c>
      <c r="C147" s="13" t="n"/>
      <c r="D147" s="14" t="n"/>
      <c r="E147" s="15">
        <f>IF($J147="","",$J147-$D147+1)</f>
        <v/>
      </c>
      <c r="F147" s="13" t="n"/>
      <c r="G147" s="13" t="n"/>
      <c r="I147">
        <f>IFERROR(INDEX($D$13:$D$262,MATCH(TRUE(),INDEX(($D$13:$D$262&lt;&gt;"")*(ROW($D$13:$D$262)&gt;ROW($D147)),0),0)),"")</f>
        <v/>
      </c>
      <c r="J147">
        <f>IF(OR($C147="",$C147="Lopetus",$D147=""),"",IF($I147="",TODAY(),IF($I147=$D147,$D147,$I147-1)))</f>
        <v/>
      </c>
      <c r="K147">
        <f>IF(OR($C147="",$D147=""),$K146,IF($C147="Lopetus",$K146,IF($C147="Suomi",0,$K146+$E147)))</f>
        <v/>
      </c>
      <c r="L147">
        <f>IF(OR($C147="",$D147=""),$L146,IF($C147="Lopetus",$L146,IF($C147="Suomi",IF(AND($L146&gt;0,$K146&lt;=60),$L146,$D147),IF(AND($L146&gt;0,$K147&lt;=60),$L146,0))))</f>
        <v/>
      </c>
      <c r="M147">
        <f>IF(AND($C147="Suomi",$D147&lt;&gt;"",$L147&gt;0),$J147-$L147+1,"")</f>
        <v/>
      </c>
      <c r="N147">
        <f>IF(OR($C147="",$C147="Lopetus",$D147=""),0,MAX(0,MIN($J147,DATE(YEAR(TODAY())-1,12,31))-MAX($D147,DATE(YEAR(TODAY())-1,1,1))+1))</f>
        <v/>
      </c>
      <c r="O147">
        <f>IF(OR($C147="",$C147="Lopetus",$D147=""),0,MAX(0,MIN($J147,DATE(YEAR(TODAY()),12,31))-MAX($D147,DATE(YEAR(TODAY()),1,1))+1))</f>
        <v/>
      </c>
      <c r="P147">
        <f>IF(OR($C147="",$C147="Lopetus",$D147=""),0,MAX(0,MIN($J147,DATE(YEAR(TODAY())+1,12,31))-MAX($D147,DATE(YEAR(TODAY())+1,1,1))+1))</f>
        <v/>
      </c>
      <c r="Q147">
        <f>IF(OR($C147="",$C147="Lopetus",$D147=""),0,MAX(0,MIN($J147,TODAY())-MAX($D147,TODAY()-364)+1))</f>
        <v/>
      </c>
      <c r="R147">
        <f>IF(OR($C147="",$C147="Lopetus",$D147=""),0,MAX(0,MIN($J147,TODAY())-MAX($D147,TODAY()-181)+1))</f>
        <v/>
      </c>
      <c r="S147">
        <f>IF(OR($C147="",$C147="Lopetus",$D147="",Lisäominaisuudet!$C$51=""),0,MAX(0,MIN($J147,TODAY())-MAX($D147,Lisäominaisuudet!$C$51)+1))</f>
        <v/>
      </c>
    </row>
    <row r="148">
      <c r="B148" s="13">
        <f>IF($D148="","",ROW()-12)</f>
        <v/>
      </c>
      <c r="C148" s="13" t="n"/>
      <c r="D148" s="14" t="n"/>
      <c r="E148" s="15">
        <f>IF($J148="","",$J148-$D148+1)</f>
        <v/>
      </c>
      <c r="F148" s="13" t="n"/>
      <c r="G148" s="13" t="n"/>
      <c r="I148">
        <f>IFERROR(INDEX($D$13:$D$262,MATCH(TRUE(),INDEX(($D$13:$D$262&lt;&gt;"")*(ROW($D$13:$D$262)&gt;ROW($D148)),0),0)),"")</f>
        <v/>
      </c>
      <c r="J148">
        <f>IF(OR($C148="",$C148="Lopetus",$D148=""),"",IF($I148="",TODAY(),IF($I148=$D148,$D148,$I148-1)))</f>
        <v/>
      </c>
      <c r="K148">
        <f>IF(OR($C148="",$D148=""),$K147,IF($C148="Lopetus",$K147,IF($C148="Suomi",0,$K147+$E148)))</f>
        <v/>
      </c>
      <c r="L148">
        <f>IF(OR($C148="",$D148=""),$L147,IF($C148="Lopetus",$L147,IF($C148="Suomi",IF(AND($L147&gt;0,$K147&lt;=60),$L147,$D148),IF(AND($L147&gt;0,$K148&lt;=60),$L147,0))))</f>
        <v/>
      </c>
      <c r="M148">
        <f>IF(AND($C148="Suomi",$D148&lt;&gt;"",$L148&gt;0),$J148-$L148+1,"")</f>
        <v/>
      </c>
      <c r="N148">
        <f>IF(OR($C148="",$C148="Lopetus",$D148=""),0,MAX(0,MIN($J148,DATE(YEAR(TODAY())-1,12,31))-MAX($D148,DATE(YEAR(TODAY())-1,1,1))+1))</f>
        <v/>
      </c>
      <c r="O148">
        <f>IF(OR($C148="",$C148="Lopetus",$D148=""),0,MAX(0,MIN($J148,DATE(YEAR(TODAY()),12,31))-MAX($D148,DATE(YEAR(TODAY()),1,1))+1))</f>
        <v/>
      </c>
      <c r="P148">
        <f>IF(OR($C148="",$C148="Lopetus",$D148=""),0,MAX(0,MIN($J148,DATE(YEAR(TODAY())+1,12,31))-MAX($D148,DATE(YEAR(TODAY())+1,1,1))+1))</f>
        <v/>
      </c>
      <c r="Q148">
        <f>IF(OR($C148="",$C148="Lopetus",$D148=""),0,MAX(0,MIN($J148,TODAY())-MAX($D148,TODAY()-364)+1))</f>
        <v/>
      </c>
      <c r="R148">
        <f>IF(OR($C148="",$C148="Lopetus",$D148=""),0,MAX(0,MIN($J148,TODAY())-MAX($D148,TODAY()-181)+1))</f>
        <v/>
      </c>
      <c r="S148">
        <f>IF(OR($C148="",$C148="Lopetus",$D148="",Lisäominaisuudet!$C$51=""),0,MAX(0,MIN($J148,TODAY())-MAX($D148,Lisäominaisuudet!$C$51)+1))</f>
        <v/>
      </c>
    </row>
    <row r="149">
      <c r="B149" s="13">
        <f>IF($D149="","",ROW()-12)</f>
        <v/>
      </c>
      <c r="C149" s="13" t="n"/>
      <c r="D149" s="14" t="n"/>
      <c r="E149" s="15">
        <f>IF($J149="","",$J149-$D149+1)</f>
        <v/>
      </c>
      <c r="F149" s="13" t="n"/>
      <c r="G149" s="13" t="n"/>
      <c r="I149">
        <f>IFERROR(INDEX($D$13:$D$262,MATCH(TRUE(),INDEX(($D$13:$D$262&lt;&gt;"")*(ROW($D$13:$D$262)&gt;ROW($D149)),0),0)),"")</f>
        <v/>
      </c>
      <c r="J149">
        <f>IF(OR($C149="",$C149="Lopetus",$D149=""),"",IF($I149="",TODAY(),IF($I149=$D149,$D149,$I149-1)))</f>
        <v/>
      </c>
      <c r="K149">
        <f>IF(OR($C149="",$D149=""),$K148,IF($C149="Lopetus",$K148,IF($C149="Suomi",0,$K148+$E149)))</f>
        <v/>
      </c>
      <c r="L149">
        <f>IF(OR($C149="",$D149=""),$L148,IF($C149="Lopetus",$L148,IF($C149="Suomi",IF(AND($L148&gt;0,$K148&lt;=60),$L148,$D149),IF(AND($L148&gt;0,$K149&lt;=60),$L148,0))))</f>
        <v/>
      </c>
      <c r="M149">
        <f>IF(AND($C149="Suomi",$D149&lt;&gt;"",$L149&gt;0),$J149-$L149+1,"")</f>
        <v/>
      </c>
      <c r="N149">
        <f>IF(OR($C149="",$C149="Lopetus",$D149=""),0,MAX(0,MIN($J149,DATE(YEAR(TODAY())-1,12,31))-MAX($D149,DATE(YEAR(TODAY())-1,1,1))+1))</f>
        <v/>
      </c>
      <c r="O149">
        <f>IF(OR($C149="",$C149="Lopetus",$D149=""),0,MAX(0,MIN($J149,DATE(YEAR(TODAY()),12,31))-MAX($D149,DATE(YEAR(TODAY()),1,1))+1))</f>
        <v/>
      </c>
      <c r="P149">
        <f>IF(OR($C149="",$C149="Lopetus",$D149=""),0,MAX(0,MIN($J149,DATE(YEAR(TODAY())+1,12,31))-MAX($D149,DATE(YEAR(TODAY())+1,1,1))+1))</f>
        <v/>
      </c>
      <c r="Q149">
        <f>IF(OR($C149="",$C149="Lopetus",$D149=""),0,MAX(0,MIN($J149,TODAY())-MAX($D149,TODAY()-364)+1))</f>
        <v/>
      </c>
      <c r="R149">
        <f>IF(OR($C149="",$C149="Lopetus",$D149=""),0,MAX(0,MIN($J149,TODAY())-MAX($D149,TODAY()-181)+1))</f>
        <v/>
      </c>
      <c r="S149">
        <f>IF(OR($C149="",$C149="Lopetus",$D149="",Lisäominaisuudet!$C$51=""),0,MAX(0,MIN($J149,TODAY())-MAX($D149,Lisäominaisuudet!$C$51)+1))</f>
        <v/>
      </c>
    </row>
    <row r="150">
      <c r="B150" s="13">
        <f>IF($D150="","",ROW()-12)</f>
        <v/>
      </c>
      <c r="C150" s="13" t="n"/>
      <c r="D150" s="14" t="n"/>
      <c r="E150" s="15">
        <f>IF($J150="","",$J150-$D150+1)</f>
        <v/>
      </c>
      <c r="F150" s="13" t="n"/>
      <c r="G150" s="13" t="n"/>
      <c r="I150">
        <f>IFERROR(INDEX($D$13:$D$262,MATCH(TRUE(),INDEX(($D$13:$D$262&lt;&gt;"")*(ROW($D$13:$D$262)&gt;ROW($D150)),0),0)),"")</f>
        <v/>
      </c>
      <c r="J150">
        <f>IF(OR($C150="",$C150="Lopetus",$D150=""),"",IF($I150="",TODAY(),IF($I150=$D150,$D150,$I150-1)))</f>
        <v/>
      </c>
      <c r="K150">
        <f>IF(OR($C150="",$D150=""),$K149,IF($C150="Lopetus",$K149,IF($C150="Suomi",0,$K149+$E150)))</f>
        <v/>
      </c>
      <c r="L150">
        <f>IF(OR($C150="",$D150=""),$L149,IF($C150="Lopetus",$L149,IF($C150="Suomi",IF(AND($L149&gt;0,$K149&lt;=60),$L149,$D150),IF(AND($L149&gt;0,$K150&lt;=60),$L149,0))))</f>
        <v/>
      </c>
      <c r="M150">
        <f>IF(AND($C150="Suomi",$D150&lt;&gt;"",$L150&gt;0),$J150-$L150+1,"")</f>
        <v/>
      </c>
      <c r="N150">
        <f>IF(OR($C150="",$C150="Lopetus",$D150=""),0,MAX(0,MIN($J150,DATE(YEAR(TODAY())-1,12,31))-MAX($D150,DATE(YEAR(TODAY())-1,1,1))+1))</f>
        <v/>
      </c>
      <c r="O150">
        <f>IF(OR($C150="",$C150="Lopetus",$D150=""),0,MAX(0,MIN($J150,DATE(YEAR(TODAY()),12,31))-MAX($D150,DATE(YEAR(TODAY()),1,1))+1))</f>
        <v/>
      </c>
      <c r="P150">
        <f>IF(OR($C150="",$C150="Lopetus",$D150=""),0,MAX(0,MIN($J150,DATE(YEAR(TODAY())+1,12,31))-MAX($D150,DATE(YEAR(TODAY())+1,1,1))+1))</f>
        <v/>
      </c>
      <c r="Q150">
        <f>IF(OR($C150="",$C150="Lopetus",$D150=""),0,MAX(0,MIN($J150,TODAY())-MAX($D150,TODAY()-364)+1))</f>
        <v/>
      </c>
      <c r="R150">
        <f>IF(OR($C150="",$C150="Lopetus",$D150=""),0,MAX(0,MIN($J150,TODAY())-MAX($D150,TODAY()-181)+1))</f>
        <v/>
      </c>
      <c r="S150">
        <f>IF(OR($C150="",$C150="Lopetus",$D150="",Lisäominaisuudet!$C$51=""),0,MAX(0,MIN($J150,TODAY())-MAX($D150,Lisäominaisuudet!$C$51)+1))</f>
        <v/>
      </c>
    </row>
    <row r="151">
      <c r="B151" s="13">
        <f>IF($D151="","",ROW()-12)</f>
        <v/>
      </c>
      <c r="C151" s="13" t="n"/>
      <c r="D151" s="14" t="n"/>
      <c r="E151" s="15">
        <f>IF($J151="","",$J151-$D151+1)</f>
        <v/>
      </c>
      <c r="F151" s="13" t="n"/>
      <c r="G151" s="13" t="n"/>
      <c r="I151">
        <f>IFERROR(INDEX($D$13:$D$262,MATCH(TRUE(),INDEX(($D$13:$D$262&lt;&gt;"")*(ROW($D$13:$D$262)&gt;ROW($D151)),0),0)),"")</f>
        <v/>
      </c>
      <c r="J151">
        <f>IF(OR($C151="",$C151="Lopetus",$D151=""),"",IF($I151="",TODAY(),IF($I151=$D151,$D151,$I151-1)))</f>
        <v/>
      </c>
      <c r="K151">
        <f>IF(OR($C151="",$D151=""),$K150,IF($C151="Lopetus",$K150,IF($C151="Suomi",0,$K150+$E151)))</f>
        <v/>
      </c>
      <c r="L151">
        <f>IF(OR($C151="",$D151=""),$L150,IF($C151="Lopetus",$L150,IF($C151="Suomi",IF(AND($L150&gt;0,$K150&lt;=60),$L150,$D151),IF(AND($L150&gt;0,$K151&lt;=60),$L150,0))))</f>
        <v/>
      </c>
      <c r="M151">
        <f>IF(AND($C151="Suomi",$D151&lt;&gt;"",$L151&gt;0),$J151-$L151+1,"")</f>
        <v/>
      </c>
      <c r="N151">
        <f>IF(OR($C151="",$C151="Lopetus",$D151=""),0,MAX(0,MIN($J151,DATE(YEAR(TODAY())-1,12,31))-MAX($D151,DATE(YEAR(TODAY())-1,1,1))+1))</f>
        <v/>
      </c>
      <c r="O151">
        <f>IF(OR($C151="",$C151="Lopetus",$D151=""),0,MAX(0,MIN($J151,DATE(YEAR(TODAY()),12,31))-MAX($D151,DATE(YEAR(TODAY()),1,1))+1))</f>
        <v/>
      </c>
      <c r="P151">
        <f>IF(OR($C151="",$C151="Lopetus",$D151=""),0,MAX(0,MIN($J151,DATE(YEAR(TODAY())+1,12,31))-MAX($D151,DATE(YEAR(TODAY())+1,1,1))+1))</f>
        <v/>
      </c>
      <c r="Q151">
        <f>IF(OR($C151="",$C151="Lopetus",$D151=""),0,MAX(0,MIN($J151,TODAY())-MAX($D151,TODAY()-364)+1))</f>
        <v/>
      </c>
      <c r="R151">
        <f>IF(OR($C151="",$C151="Lopetus",$D151=""),0,MAX(0,MIN($J151,TODAY())-MAX($D151,TODAY()-181)+1))</f>
        <v/>
      </c>
      <c r="S151">
        <f>IF(OR($C151="",$C151="Lopetus",$D151="",Lisäominaisuudet!$C$51=""),0,MAX(0,MIN($J151,TODAY())-MAX($D151,Lisäominaisuudet!$C$51)+1))</f>
        <v/>
      </c>
    </row>
    <row r="152">
      <c r="B152" s="13">
        <f>IF($D152="","",ROW()-12)</f>
        <v/>
      </c>
      <c r="C152" s="13" t="n"/>
      <c r="D152" s="14" t="n"/>
      <c r="E152" s="15">
        <f>IF($J152="","",$J152-$D152+1)</f>
        <v/>
      </c>
      <c r="F152" s="13" t="n"/>
      <c r="G152" s="13" t="n"/>
      <c r="I152">
        <f>IFERROR(INDEX($D$13:$D$262,MATCH(TRUE(),INDEX(($D$13:$D$262&lt;&gt;"")*(ROW($D$13:$D$262)&gt;ROW($D152)),0),0)),"")</f>
        <v/>
      </c>
      <c r="J152">
        <f>IF(OR($C152="",$C152="Lopetus",$D152=""),"",IF($I152="",TODAY(),IF($I152=$D152,$D152,$I152-1)))</f>
        <v/>
      </c>
      <c r="K152">
        <f>IF(OR($C152="",$D152=""),$K151,IF($C152="Lopetus",$K151,IF($C152="Suomi",0,$K151+$E152)))</f>
        <v/>
      </c>
      <c r="L152">
        <f>IF(OR($C152="",$D152=""),$L151,IF($C152="Lopetus",$L151,IF($C152="Suomi",IF(AND($L151&gt;0,$K151&lt;=60),$L151,$D152),IF(AND($L151&gt;0,$K152&lt;=60),$L151,0))))</f>
        <v/>
      </c>
      <c r="M152">
        <f>IF(AND($C152="Suomi",$D152&lt;&gt;"",$L152&gt;0),$J152-$L152+1,"")</f>
        <v/>
      </c>
      <c r="N152">
        <f>IF(OR($C152="",$C152="Lopetus",$D152=""),0,MAX(0,MIN($J152,DATE(YEAR(TODAY())-1,12,31))-MAX($D152,DATE(YEAR(TODAY())-1,1,1))+1))</f>
        <v/>
      </c>
      <c r="O152">
        <f>IF(OR($C152="",$C152="Lopetus",$D152=""),0,MAX(0,MIN($J152,DATE(YEAR(TODAY()),12,31))-MAX($D152,DATE(YEAR(TODAY()),1,1))+1))</f>
        <v/>
      </c>
      <c r="P152">
        <f>IF(OR($C152="",$C152="Lopetus",$D152=""),0,MAX(0,MIN($J152,DATE(YEAR(TODAY())+1,12,31))-MAX($D152,DATE(YEAR(TODAY())+1,1,1))+1))</f>
        <v/>
      </c>
      <c r="Q152">
        <f>IF(OR($C152="",$C152="Lopetus",$D152=""),0,MAX(0,MIN($J152,TODAY())-MAX($D152,TODAY()-364)+1))</f>
        <v/>
      </c>
      <c r="R152">
        <f>IF(OR($C152="",$C152="Lopetus",$D152=""),0,MAX(0,MIN($J152,TODAY())-MAX($D152,TODAY()-181)+1))</f>
        <v/>
      </c>
      <c r="S152">
        <f>IF(OR($C152="",$C152="Lopetus",$D152="",Lisäominaisuudet!$C$51=""),0,MAX(0,MIN($J152,TODAY())-MAX($D152,Lisäominaisuudet!$C$51)+1))</f>
        <v/>
      </c>
    </row>
    <row r="153">
      <c r="B153" s="13">
        <f>IF($D153="","",ROW()-12)</f>
        <v/>
      </c>
      <c r="C153" s="13" t="n"/>
      <c r="D153" s="14" t="n"/>
      <c r="E153" s="15">
        <f>IF($J153="","",$J153-$D153+1)</f>
        <v/>
      </c>
      <c r="F153" s="13" t="n"/>
      <c r="G153" s="13" t="n"/>
      <c r="I153">
        <f>IFERROR(INDEX($D$13:$D$262,MATCH(TRUE(),INDEX(($D$13:$D$262&lt;&gt;"")*(ROW($D$13:$D$262)&gt;ROW($D153)),0),0)),"")</f>
        <v/>
      </c>
      <c r="J153">
        <f>IF(OR($C153="",$C153="Lopetus",$D153=""),"",IF($I153="",TODAY(),IF($I153=$D153,$D153,$I153-1)))</f>
        <v/>
      </c>
      <c r="K153">
        <f>IF(OR($C153="",$D153=""),$K152,IF($C153="Lopetus",$K152,IF($C153="Suomi",0,$K152+$E153)))</f>
        <v/>
      </c>
      <c r="L153">
        <f>IF(OR($C153="",$D153=""),$L152,IF($C153="Lopetus",$L152,IF($C153="Suomi",IF(AND($L152&gt;0,$K152&lt;=60),$L152,$D153),IF(AND($L152&gt;0,$K153&lt;=60),$L152,0))))</f>
        <v/>
      </c>
      <c r="M153">
        <f>IF(AND($C153="Suomi",$D153&lt;&gt;"",$L153&gt;0),$J153-$L153+1,"")</f>
        <v/>
      </c>
      <c r="N153">
        <f>IF(OR($C153="",$C153="Lopetus",$D153=""),0,MAX(0,MIN($J153,DATE(YEAR(TODAY())-1,12,31))-MAX($D153,DATE(YEAR(TODAY())-1,1,1))+1))</f>
        <v/>
      </c>
      <c r="O153">
        <f>IF(OR($C153="",$C153="Lopetus",$D153=""),0,MAX(0,MIN($J153,DATE(YEAR(TODAY()),12,31))-MAX($D153,DATE(YEAR(TODAY()),1,1))+1))</f>
        <v/>
      </c>
      <c r="P153">
        <f>IF(OR($C153="",$C153="Lopetus",$D153=""),0,MAX(0,MIN($J153,DATE(YEAR(TODAY())+1,12,31))-MAX($D153,DATE(YEAR(TODAY())+1,1,1))+1))</f>
        <v/>
      </c>
      <c r="Q153">
        <f>IF(OR($C153="",$C153="Lopetus",$D153=""),0,MAX(0,MIN($J153,TODAY())-MAX($D153,TODAY()-364)+1))</f>
        <v/>
      </c>
      <c r="R153">
        <f>IF(OR($C153="",$C153="Lopetus",$D153=""),0,MAX(0,MIN($J153,TODAY())-MAX($D153,TODAY()-181)+1))</f>
        <v/>
      </c>
      <c r="S153">
        <f>IF(OR($C153="",$C153="Lopetus",$D153="",Lisäominaisuudet!$C$51=""),0,MAX(0,MIN($J153,TODAY())-MAX($D153,Lisäominaisuudet!$C$51)+1))</f>
        <v/>
      </c>
    </row>
    <row r="154">
      <c r="B154" s="13">
        <f>IF($D154="","",ROW()-12)</f>
        <v/>
      </c>
      <c r="C154" s="13" t="n"/>
      <c r="D154" s="14" t="n"/>
      <c r="E154" s="15">
        <f>IF($J154="","",$J154-$D154+1)</f>
        <v/>
      </c>
      <c r="F154" s="13" t="n"/>
      <c r="G154" s="13" t="n"/>
      <c r="I154">
        <f>IFERROR(INDEX($D$13:$D$262,MATCH(TRUE(),INDEX(($D$13:$D$262&lt;&gt;"")*(ROW($D$13:$D$262)&gt;ROW($D154)),0),0)),"")</f>
        <v/>
      </c>
      <c r="J154">
        <f>IF(OR($C154="",$C154="Lopetus",$D154=""),"",IF($I154="",TODAY(),IF($I154=$D154,$D154,$I154-1)))</f>
        <v/>
      </c>
      <c r="K154">
        <f>IF(OR($C154="",$D154=""),$K153,IF($C154="Lopetus",$K153,IF($C154="Suomi",0,$K153+$E154)))</f>
        <v/>
      </c>
      <c r="L154">
        <f>IF(OR($C154="",$D154=""),$L153,IF($C154="Lopetus",$L153,IF($C154="Suomi",IF(AND($L153&gt;0,$K153&lt;=60),$L153,$D154),IF(AND($L153&gt;0,$K154&lt;=60),$L153,0))))</f>
        <v/>
      </c>
      <c r="M154">
        <f>IF(AND($C154="Suomi",$D154&lt;&gt;"",$L154&gt;0),$J154-$L154+1,"")</f>
        <v/>
      </c>
      <c r="N154">
        <f>IF(OR($C154="",$C154="Lopetus",$D154=""),0,MAX(0,MIN($J154,DATE(YEAR(TODAY())-1,12,31))-MAX($D154,DATE(YEAR(TODAY())-1,1,1))+1))</f>
        <v/>
      </c>
      <c r="O154">
        <f>IF(OR($C154="",$C154="Lopetus",$D154=""),0,MAX(0,MIN($J154,DATE(YEAR(TODAY()),12,31))-MAX($D154,DATE(YEAR(TODAY()),1,1))+1))</f>
        <v/>
      </c>
      <c r="P154">
        <f>IF(OR($C154="",$C154="Lopetus",$D154=""),0,MAX(0,MIN($J154,DATE(YEAR(TODAY())+1,12,31))-MAX($D154,DATE(YEAR(TODAY())+1,1,1))+1))</f>
        <v/>
      </c>
      <c r="Q154">
        <f>IF(OR($C154="",$C154="Lopetus",$D154=""),0,MAX(0,MIN($J154,TODAY())-MAX($D154,TODAY()-364)+1))</f>
        <v/>
      </c>
      <c r="R154">
        <f>IF(OR($C154="",$C154="Lopetus",$D154=""),0,MAX(0,MIN($J154,TODAY())-MAX($D154,TODAY()-181)+1))</f>
        <v/>
      </c>
      <c r="S154">
        <f>IF(OR($C154="",$C154="Lopetus",$D154="",Lisäominaisuudet!$C$51=""),0,MAX(0,MIN($J154,TODAY())-MAX($D154,Lisäominaisuudet!$C$51)+1))</f>
        <v/>
      </c>
    </row>
    <row r="155">
      <c r="B155" s="13">
        <f>IF($D155="","",ROW()-12)</f>
        <v/>
      </c>
      <c r="C155" s="13" t="n"/>
      <c r="D155" s="14" t="n"/>
      <c r="E155" s="15">
        <f>IF($J155="","",$J155-$D155+1)</f>
        <v/>
      </c>
      <c r="F155" s="13" t="n"/>
      <c r="G155" s="13" t="n"/>
      <c r="I155">
        <f>IFERROR(INDEX($D$13:$D$262,MATCH(TRUE(),INDEX(($D$13:$D$262&lt;&gt;"")*(ROW($D$13:$D$262)&gt;ROW($D155)),0),0)),"")</f>
        <v/>
      </c>
      <c r="J155">
        <f>IF(OR($C155="",$C155="Lopetus",$D155=""),"",IF($I155="",TODAY(),IF($I155=$D155,$D155,$I155-1)))</f>
        <v/>
      </c>
      <c r="K155">
        <f>IF(OR($C155="",$D155=""),$K154,IF($C155="Lopetus",$K154,IF($C155="Suomi",0,$K154+$E155)))</f>
        <v/>
      </c>
      <c r="L155">
        <f>IF(OR($C155="",$D155=""),$L154,IF($C155="Lopetus",$L154,IF($C155="Suomi",IF(AND($L154&gt;0,$K154&lt;=60),$L154,$D155),IF(AND($L154&gt;0,$K155&lt;=60),$L154,0))))</f>
        <v/>
      </c>
      <c r="M155">
        <f>IF(AND($C155="Suomi",$D155&lt;&gt;"",$L155&gt;0),$J155-$L155+1,"")</f>
        <v/>
      </c>
      <c r="N155">
        <f>IF(OR($C155="",$C155="Lopetus",$D155=""),0,MAX(0,MIN($J155,DATE(YEAR(TODAY())-1,12,31))-MAX($D155,DATE(YEAR(TODAY())-1,1,1))+1))</f>
        <v/>
      </c>
      <c r="O155">
        <f>IF(OR($C155="",$C155="Lopetus",$D155=""),0,MAX(0,MIN($J155,DATE(YEAR(TODAY()),12,31))-MAX($D155,DATE(YEAR(TODAY()),1,1))+1))</f>
        <v/>
      </c>
      <c r="P155">
        <f>IF(OR($C155="",$C155="Lopetus",$D155=""),0,MAX(0,MIN($J155,DATE(YEAR(TODAY())+1,12,31))-MAX($D155,DATE(YEAR(TODAY())+1,1,1))+1))</f>
        <v/>
      </c>
      <c r="Q155">
        <f>IF(OR($C155="",$C155="Lopetus",$D155=""),0,MAX(0,MIN($J155,TODAY())-MAX($D155,TODAY()-364)+1))</f>
        <v/>
      </c>
      <c r="R155">
        <f>IF(OR($C155="",$C155="Lopetus",$D155=""),0,MAX(0,MIN($J155,TODAY())-MAX($D155,TODAY()-181)+1))</f>
        <v/>
      </c>
      <c r="S155">
        <f>IF(OR($C155="",$C155="Lopetus",$D155="",Lisäominaisuudet!$C$51=""),0,MAX(0,MIN($J155,TODAY())-MAX($D155,Lisäominaisuudet!$C$51)+1))</f>
        <v/>
      </c>
    </row>
    <row r="156">
      <c r="B156" s="13">
        <f>IF($D156="","",ROW()-12)</f>
        <v/>
      </c>
      <c r="C156" s="13" t="n"/>
      <c r="D156" s="14" t="n"/>
      <c r="E156" s="15">
        <f>IF($J156="","",$J156-$D156+1)</f>
        <v/>
      </c>
      <c r="F156" s="13" t="n"/>
      <c r="G156" s="13" t="n"/>
      <c r="I156">
        <f>IFERROR(INDEX($D$13:$D$262,MATCH(TRUE(),INDEX(($D$13:$D$262&lt;&gt;"")*(ROW($D$13:$D$262)&gt;ROW($D156)),0),0)),"")</f>
        <v/>
      </c>
      <c r="J156">
        <f>IF(OR($C156="",$C156="Lopetus",$D156=""),"",IF($I156="",TODAY(),IF($I156=$D156,$D156,$I156-1)))</f>
        <v/>
      </c>
      <c r="K156">
        <f>IF(OR($C156="",$D156=""),$K155,IF($C156="Lopetus",$K155,IF($C156="Suomi",0,$K155+$E156)))</f>
        <v/>
      </c>
      <c r="L156">
        <f>IF(OR($C156="",$D156=""),$L155,IF($C156="Lopetus",$L155,IF($C156="Suomi",IF(AND($L155&gt;0,$K155&lt;=60),$L155,$D156),IF(AND($L155&gt;0,$K156&lt;=60),$L155,0))))</f>
        <v/>
      </c>
      <c r="M156">
        <f>IF(AND($C156="Suomi",$D156&lt;&gt;"",$L156&gt;0),$J156-$L156+1,"")</f>
        <v/>
      </c>
      <c r="N156">
        <f>IF(OR($C156="",$C156="Lopetus",$D156=""),0,MAX(0,MIN($J156,DATE(YEAR(TODAY())-1,12,31))-MAX($D156,DATE(YEAR(TODAY())-1,1,1))+1))</f>
        <v/>
      </c>
      <c r="O156">
        <f>IF(OR($C156="",$C156="Lopetus",$D156=""),0,MAX(0,MIN($J156,DATE(YEAR(TODAY()),12,31))-MAX($D156,DATE(YEAR(TODAY()),1,1))+1))</f>
        <v/>
      </c>
      <c r="P156">
        <f>IF(OR($C156="",$C156="Lopetus",$D156=""),0,MAX(0,MIN($J156,DATE(YEAR(TODAY())+1,12,31))-MAX($D156,DATE(YEAR(TODAY())+1,1,1))+1))</f>
        <v/>
      </c>
      <c r="Q156">
        <f>IF(OR($C156="",$C156="Lopetus",$D156=""),0,MAX(0,MIN($J156,TODAY())-MAX($D156,TODAY()-364)+1))</f>
        <v/>
      </c>
      <c r="R156">
        <f>IF(OR($C156="",$C156="Lopetus",$D156=""),0,MAX(0,MIN($J156,TODAY())-MAX($D156,TODAY()-181)+1))</f>
        <v/>
      </c>
      <c r="S156">
        <f>IF(OR($C156="",$C156="Lopetus",$D156="",Lisäominaisuudet!$C$51=""),0,MAX(0,MIN($J156,TODAY())-MAX($D156,Lisäominaisuudet!$C$51)+1))</f>
        <v/>
      </c>
    </row>
    <row r="157">
      <c r="B157" s="13">
        <f>IF($D157="","",ROW()-12)</f>
        <v/>
      </c>
      <c r="C157" s="13" t="n"/>
      <c r="D157" s="14" t="n"/>
      <c r="E157" s="15">
        <f>IF($J157="","",$J157-$D157+1)</f>
        <v/>
      </c>
      <c r="F157" s="13" t="n"/>
      <c r="G157" s="13" t="n"/>
      <c r="I157">
        <f>IFERROR(INDEX($D$13:$D$262,MATCH(TRUE(),INDEX(($D$13:$D$262&lt;&gt;"")*(ROW($D$13:$D$262)&gt;ROW($D157)),0),0)),"")</f>
        <v/>
      </c>
      <c r="J157">
        <f>IF(OR($C157="",$C157="Lopetus",$D157=""),"",IF($I157="",TODAY(),IF($I157=$D157,$D157,$I157-1)))</f>
        <v/>
      </c>
      <c r="K157">
        <f>IF(OR($C157="",$D157=""),$K156,IF($C157="Lopetus",$K156,IF($C157="Suomi",0,$K156+$E157)))</f>
        <v/>
      </c>
      <c r="L157">
        <f>IF(OR($C157="",$D157=""),$L156,IF($C157="Lopetus",$L156,IF($C157="Suomi",IF(AND($L156&gt;0,$K156&lt;=60),$L156,$D157),IF(AND($L156&gt;0,$K157&lt;=60),$L156,0))))</f>
        <v/>
      </c>
      <c r="M157">
        <f>IF(AND($C157="Suomi",$D157&lt;&gt;"",$L157&gt;0),$J157-$L157+1,"")</f>
        <v/>
      </c>
      <c r="N157">
        <f>IF(OR($C157="",$C157="Lopetus",$D157=""),0,MAX(0,MIN($J157,DATE(YEAR(TODAY())-1,12,31))-MAX($D157,DATE(YEAR(TODAY())-1,1,1))+1))</f>
        <v/>
      </c>
      <c r="O157">
        <f>IF(OR($C157="",$C157="Lopetus",$D157=""),0,MAX(0,MIN($J157,DATE(YEAR(TODAY()),12,31))-MAX($D157,DATE(YEAR(TODAY()),1,1))+1))</f>
        <v/>
      </c>
      <c r="P157">
        <f>IF(OR($C157="",$C157="Lopetus",$D157=""),0,MAX(0,MIN($J157,DATE(YEAR(TODAY())+1,12,31))-MAX($D157,DATE(YEAR(TODAY())+1,1,1))+1))</f>
        <v/>
      </c>
      <c r="Q157">
        <f>IF(OR($C157="",$C157="Lopetus",$D157=""),0,MAX(0,MIN($J157,TODAY())-MAX($D157,TODAY()-364)+1))</f>
        <v/>
      </c>
      <c r="R157">
        <f>IF(OR($C157="",$C157="Lopetus",$D157=""),0,MAX(0,MIN($J157,TODAY())-MAX($D157,TODAY()-181)+1))</f>
        <v/>
      </c>
      <c r="S157">
        <f>IF(OR($C157="",$C157="Lopetus",$D157="",Lisäominaisuudet!$C$51=""),0,MAX(0,MIN($J157,TODAY())-MAX($D157,Lisäominaisuudet!$C$51)+1))</f>
        <v/>
      </c>
    </row>
    <row r="158">
      <c r="B158" s="13">
        <f>IF($D158="","",ROW()-12)</f>
        <v/>
      </c>
      <c r="C158" s="13" t="n"/>
      <c r="D158" s="14" t="n"/>
      <c r="E158" s="15">
        <f>IF($J158="","",$J158-$D158+1)</f>
        <v/>
      </c>
      <c r="F158" s="13" t="n"/>
      <c r="G158" s="13" t="n"/>
      <c r="I158">
        <f>IFERROR(INDEX($D$13:$D$262,MATCH(TRUE(),INDEX(($D$13:$D$262&lt;&gt;"")*(ROW($D$13:$D$262)&gt;ROW($D158)),0),0)),"")</f>
        <v/>
      </c>
      <c r="J158">
        <f>IF(OR($C158="",$C158="Lopetus",$D158=""),"",IF($I158="",TODAY(),IF($I158=$D158,$D158,$I158-1)))</f>
        <v/>
      </c>
      <c r="K158">
        <f>IF(OR($C158="",$D158=""),$K157,IF($C158="Lopetus",$K157,IF($C158="Suomi",0,$K157+$E158)))</f>
        <v/>
      </c>
      <c r="L158">
        <f>IF(OR($C158="",$D158=""),$L157,IF($C158="Lopetus",$L157,IF($C158="Suomi",IF(AND($L157&gt;0,$K157&lt;=60),$L157,$D158),IF(AND($L157&gt;0,$K158&lt;=60),$L157,0))))</f>
        <v/>
      </c>
      <c r="M158">
        <f>IF(AND($C158="Suomi",$D158&lt;&gt;"",$L158&gt;0),$J158-$L158+1,"")</f>
        <v/>
      </c>
      <c r="N158">
        <f>IF(OR($C158="",$C158="Lopetus",$D158=""),0,MAX(0,MIN($J158,DATE(YEAR(TODAY())-1,12,31))-MAX($D158,DATE(YEAR(TODAY())-1,1,1))+1))</f>
        <v/>
      </c>
      <c r="O158">
        <f>IF(OR($C158="",$C158="Lopetus",$D158=""),0,MAX(0,MIN($J158,DATE(YEAR(TODAY()),12,31))-MAX($D158,DATE(YEAR(TODAY()),1,1))+1))</f>
        <v/>
      </c>
      <c r="P158">
        <f>IF(OR($C158="",$C158="Lopetus",$D158=""),0,MAX(0,MIN($J158,DATE(YEAR(TODAY())+1,12,31))-MAX($D158,DATE(YEAR(TODAY())+1,1,1))+1))</f>
        <v/>
      </c>
      <c r="Q158">
        <f>IF(OR($C158="",$C158="Lopetus",$D158=""),0,MAX(0,MIN($J158,TODAY())-MAX($D158,TODAY()-364)+1))</f>
        <v/>
      </c>
      <c r="R158">
        <f>IF(OR($C158="",$C158="Lopetus",$D158=""),0,MAX(0,MIN($J158,TODAY())-MAX($D158,TODAY()-181)+1))</f>
        <v/>
      </c>
      <c r="S158">
        <f>IF(OR($C158="",$C158="Lopetus",$D158="",Lisäominaisuudet!$C$51=""),0,MAX(0,MIN($J158,TODAY())-MAX($D158,Lisäominaisuudet!$C$51)+1))</f>
        <v/>
      </c>
    </row>
    <row r="159">
      <c r="B159" s="13">
        <f>IF($D159="","",ROW()-12)</f>
        <v/>
      </c>
      <c r="C159" s="13" t="n"/>
      <c r="D159" s="14" t="n"/>
      <c r="E159" s="15">
        <f>IF($J159="","",$J159-$D159+1)</f>
        <v/>
      </c>
      <c r="F159" s="13" t="n"/>
      <c r="G159" s="13" t="n"/>
      <c r="I159">
        <f>IFERROR(INDEX($D$13:$D$262,MATCH(TRUE(),INDEX(($D$13:$D$262&lt;&gt;"")*(ROW($D$13:$D$262)&gt;ROW($D159)),0),0)),"")</f>
        <v/>
      </c>
      <c r="J159">
        <f>IF(OR($C159="",$C159="Lopetus",$D159=""),"",IF($I159="",TODAY(),IF($I159=$D159,$D159,$I159-1)))</f>
        <v/>
      </c>
      <c r="K159">
        <f>IF(OR($C159="",$D159=""),$K158,IF($C159="Lopetus",$K158,IF($C159="Suomi",0,$K158+$E159)))</f>
        <v/>
      </c>
      <c r="L159">
        <f>IF(OR($C159="",$D159=""),$L158,IF($C159="Lopetus",$L158,IF($C159="Suomi",IF(AND($L158&gt;0,$K158&lt;=60),$L158,$D159),IF(AND($L158&gt;0,$K159&lt;=60),$L158,0))))</f>
        <v/>
      </c>
      <c r="M159">
        <f>IF(AND($C159="Suomi",$D159&lt;&gt;"",$L159&gt;0),$J159-$L159+1,"")</f>
        <v/>
      </c>
      <c r="N159">
        <f>IF(OR($C159="",$C159="Lopetus",$D159=""),0,MAX(0,MIN($J159,DATE(YEAR(TODAY())-1,12,31))-MAX($D159,DATE(YEAR(TODAY())-1,1,1))+1))</f>
        <v/>
      </c>
      <c r="O159">
        <f>IF(OR($C159="",$C159="Lopetus",$D159=""),0,MAX(0,MIN($J159,DATE(YEAR(TODAY()),12,31))-MAX($D159,DATE(YEAR(TODAY()),1,1))+1))</f>
        <v/>
      </c>
      <c r="P159">
        <f>IF(OR($C159="",$C159="Lopetus",$D159=""),0,MAX(0,MIN($J159,DATE(YEAR(TODAY())+1,12,31))-MAX($D159,DATE(YEAR(TODAY())+1,1,1))+1))</f>
        <v/>
      </c>
      <c r="Q159">
        <f>IF(OR($C159="",$C159="Lopetus",$D159=""),0,MAX(0,MIN($J159,TODAY())-MAX($D159,TODAY()-364)+1))</f>
        <v/>
      </c>
      <c r="R159">
        <f>IF(OR($C159="",$C159="Lopetus",$D159=""),0,MAX(0,MIN($J159,TODAY())-MAX($D159,TODAY()-181)+1))</f>
        <v/>
      </c>
      <c r="S159">
        <f>IF(OR($C159="",$C159="Lopetus",$D159="",Lisäominaisuudet!$C$51=""),0,MAX(0,MIN($J159,TODAY())-MAX($D159,Lisäominaisuudet!$C$51)+1))</f>
        <v/>
      </c>
    </row>
    <row r="160">
      <c r="B160" s="13">
        <f>IF($D160="","",ROW()-12)</f>
        <v/>
      </c>
      <c r="C160" s="13" t="n"/>
      <c r="D160" s="14" t="n"/>
      <c r="E160" s="15">
        <f>IF($J160="","",$J160-$D160+1)</f>
        <v/>
      </c>
      <c r="F160" s="13" t="n"/>
      <c r="G160" s="13" t="n"/>
      <c r="I160">
        <f>IFERROR(INDEX($D$13:$D$262,MATCH(TRUE(),INDEX(($D$13:$D$262&lt;&gt;"")*(ROW($D$13:$D$262)&gt;ROW($D160)),0),0)),"")</f>
        <v/>
      </c>
      <c r="J160">
        <f>IF(OR($C160="",$C160="Lopetus",$D160=""),"",IF($I160="",TODAY(),IF($I160=$D160,$D160,$I160-1)))</f>
        <v/>
      </c>
      <c r="K160">
        <f>IF(OR($C160="",$D160=""),$K159,IF($C160="Lopetus",$K159,IF($C160="Suomi",0,$K159+$E160)))</f>
        <v/>
      </c>
      <c r="L160">
        <f>IF(OR($C160="",$D160=""),$L159,IF($C160="Lopetus",$L159,IF($C160="Suomi",IF(AND($L159&gt;0,$K159&lt;=60),$L159,$D160),IF(AND($L159&gt;0,$K160&lt;=60),$L159,0))))</f>
        <v/>
      </c>
      <c r="M160">
        <f>IF(AND($C160="Suomi",$D160&lt;&gt;"",$L160&gt;0),$J160-$L160+1,"")</f>
        <v/>
      </c>
      <c r="N160">
        <f>IF(OR($C160="",$C160="Lopetus",$D160=""),0,MAX(0,MIN($J160,DATE(YEAR(TODAY())-1,12,31))-MAX($D160,DATE(YEAR(TODAY())-1,1,1))+1))</f>
        <v/>
      </c>
      <c r="O160">
        <f>IF(OR($C160="",$C160="Lopetus",$D160=""),0,MAX(0,MIN($J160,DATE(YEAR(TODAY()),12,31))-MAX($D160,DATE(YEAR(TODAY()),1,1))+1))</f>
        <v/>
      </c>
      <c r="P160">
        <f>IF(OR($C160="",$C160="Lopetus",$D160=""),0,MAX(0,MIN($J160,DATE(YEAR(TODAY())+1,12,31))-MAX($D160,DATE(YEAR(TODAY())+1,1,1))+1))</f>
        <v/>
      </c>
      <c r="Q160">
        <f>IF(OR($C160="",$C160="Lopetus",$D160=""),0,MAX(0,MIN($J160,TODAY())-MAX($D160,TODAY()-364)+1))</f>
        <v/>
      </c>
      <c r="R160">
        <f>IF(OR($C160="",$C160="Lopetus",$D160=""),0,MAX(0,MIN($J160,TODAY())-MAX($D160,TODAY()-181)+1))</f>
        <v/>
      </c>
      <c r="S160">
        <f>IF(OR($C160="",$C160="Lopetus",$D160="",Lisäominaisuudet!$C$51=""),0,MAX(0,MIN($J160,TODAY())-MAX($D160,Lisäominaisuudet!$C$51)+1))</f>
        <v/>
      </c>
    </row>
    <row r="161">
      <c r="B161" s="13">
        <f>IF($D161="","",ROW()-12)</f>
        <v/>
      </c>
      <c r="C161" s="13" t="n"/>
      <c r="D161" s="14" t="n"/>
      <c r="E161" s="15">
        <f>IF($J161="","",$J161-$D161+1)</f>
        <v/>
      </c>
      <c r="F161" s="13" t="n"/>
      <c r="G161" s="13" t="n"/>
      <c r="I161">
        <f>IFERROR(INDEX($D$13:$D$262,MATCH(TRUE(),INDEX(($D$13:$D$262&lt;&gt;"")*(ROW($D$13:$D$262)&gt;ROW($D161)),0),0)),"")</f>
        <v/>
      </c>
      <c r="J161">
        <f>IF(OR($C161="",$C161="Lopetus",$D161=""),"",IF($I161="",TODAY(),IF($I161=$D161,$D161,$I161-1)))</f>
        <v/>
      </c>
      <c r="K161">
        <f>IF(OR($C161="",$D161=""),$K160,IF($C161="Lopetus",$K160,IF($C161="Suomi",0,$K160+$E161)))</f>
        <v/>
      </c>
      <c r="L161">
        <f>IF(OR($C161="",$D161=""),$L160,IF($C161="Lopetus",$L160,IF($C161="Suomi",IF(AND($L160&gt;0,$K160&lt;=60),$L160,$D161),IF(AND($L160&gt;0,$K161&lt;=60),$L160,0))))</f>
        <v/>
      </c>
      <c r="M161">
        <f>IF(AND($C161="Suomi",$D161&lt;&gt;"",$L161&gt;0),$J161-$L161+1,"")</f>
        <v/>
      </c>
      <c r="N161">
        <f>IF(OR($C161="",$C161="Lopetus",$D161=""),0,MAX(0,MIN($J161,DATE(YEAR(TODAY())-1,12,31))-MAX($D161,DATE(YEAR(TODAY())-1,1,1))+1))</f>
        <v/>
      </c>
      <c r="O161">
        <f>IF(OR($C161="",$C161="Lopetus",$D161=""),0,MAX(0,MIN($J161,DATE(YEAR(TODAY()),12,31))-MAX($D161,DATE(YEAR(TODAY()),1,1))+1))</f>
        <v/>
      </c>
      <c r="P161">
        <f>IF(OR($C161="",$C161="Lopetus",$D161=""),0,MAX(0,MIN($J161,DATE(YEAR(TODAY())+1,12,31))-MAX($D161,DATE(YEAR(TODAY())+1,1,1))+1))</f>
        <v/>
      </c>
      <c r="Q161">
        <f>IF(OR($C161="",$C161="Lopetus",$D161=""),0,MAX(0,MIN($J161,TODAY())-MAX($D161,TODAY()-364)+1))</f>
        <v/>
      </c>
      <c r="R161">
        <f>IF(OR($C161="",$C161="Lopetus",$D161=""),0,MAX(0,MIN($J161,TODAY())-MAX($D161,TODAY()-181)+1))</f>
        <v/>
      </c>
      <c r="S161">
        <f>IF(OR($C161="",$C161="Lopetus",$D161="",Lisäominaisuudet!$C$51=""),0,MAX(0,MIN($J161,TODAY())-MAX($D161,Lisäominaisuudet!$C$51)+1))</f>
        <v/>
      </c>
    </row>
    <row r="162">
      <c r="B162" s="13">
        <f>IF($D162="","",ROW()-12)</f>
        <v/>
      </c>
      <c r="C162" s="13" t="n"/>
      <c r="D162" s="14" t="n"/>
      <c r="E162" s="15">
        <f>IF($J162="","",$J162-$D162+1)</f>
        <v/>
      </c>
      <c r="F162" s="13" t="n"/>
      <c r="G162" s="13" t="n"/>
      <c r="I162">
        <f>IFERROR(INDEX($D$13:$D$262,MATCH(TRUE(),INDEX(($D$13:$D$262&lt;&gt;"")*(ROW($D$13:$D$262)&gt;ROW($D162)),0),0)),"")</f>
        <v/>
      </c>
      <c r="J162">
        <f>IF(OR($C162="",$C162="Lopetus",$D162=""),"",IF($I162="",TODAY(),IF($I162=$D162,$D162,$I162-1)))</f>
        <v/>
      </c>
      <c r="K162">
        <f>IF(OR($C162="",$D162=""),$K161,IF($C162="Lopetus",$K161,IF($C162="Suomi",0,$K161+$E162)))</f>
        <v/>
      </c>
      <c r="L162">
        <f>IF(OR($C162="",$D162=""),$L161,IF($C162="Lopetus",$L161,IF($C162="Suomi",IF(AND($L161&gt;0,$K161&lt;=60),$L161,$D162),IF(AND($L161&gt;0,$K162&lt;=60),$L161,0))))</f>
        <v/>
      </c>
      <c r="M162">
        <f>IF(AND($C162="Suomi",$D162&lt;&gt;"",$L162&gt;0),$J162-$L162+1,"")</f>
        <v/>
      </c>
      <c r="N162">
        <f>IF(OR($C162="",$C162="Lopetus",$D162=""),0,MAX(0,MIN($J162,DATE(YEAR(TODAY())-1,12,31))-MAX($D162,DATE(YEAR(TODAY())-1,1,1))+1))</f>
        <v/>
      </c>
      <c r="O162">
        <f>IF(OR($C162="",$C162="Lopetus",$D162=""),0,MAX(0,MIN($J162,DATE(YEAR(TODAY()),12,31))-MAX($D162,DATE(YEAR(TODAY()),1,1))+1))</f>
        <v/>
      </c>
      <c r="P162">
        <f>IF(OR($C162="",$C162="Lopetus",$D162=""),0,MAX(0,MIN($J162,DATE(YEAR(TODAY())+1,12,31))-MAX($D162,DATE(YEAR(TODAY())+1,1,1))+1))</f>
        <v/>
      </c>
      <c r="Q162">
        <f>IF(OR($C162="",$C162="Lopetus",$D162=""),0,MAX(0,MIN($J162,TODAY())-MAX($D162,TODAY()-364)+1))</f>
        <v/>
      </c>
      <c r="R162">
        <f>IF(OR($C162="",$C162="Lopetus",$D162=""),0,MAX(0,MIN($J162,TODAY())-MAX($D162,TODAY()-181)+1))</f>
        <v/>
      </c>
      <c r="S162">
        <f>IF(OR($C162="",$C162="Lopetus",$D162="",Lisäominaisuudet!$C$51=""),0,MAX(0,MIN($J162,TODAY())-MAX($D162,Lisäominaisuudet!$C$51)+1))</f>
        <v/>
      </c>
    </row>
    <row r="163">
      <c r="B163" s="13">
        <f>IF($D163="","",ROW()-12)</f>
        <v/>
      </c>
      <c r="C163" s="13" t="n"/>
      <c r="D163" s="14" t="n"/>
      <c r="E163" s="15">
        <f>IF($J163="","",$J163-$D163+1)</f>
        <v/>
      </c>
      <c r="F163" s="13" t="n"/>
      <c r="G163" s="13" t="n"/>
      <c r="I163">
        <f>IFERROR(INDEX($D$13:$D$262,MATCH(TRUE(),INDEX(($D$13:$D$262&lt;&gt;"")*(ROW($D$13:$D$262)&gt;ROW($D163)),0),0)),"")</f>
        <v/>
      </c>
      <c r="J163">
        <f>IF(OR($C163="",$C163="Lopetus",$D163=""),"",IF($I163="",TODAY(),IF($I163=$D163,$D163,$I163-1)))</f>
        <v/>
      </c>
      <c r="K163">
        <f>IF(OR($C163="",$D163=""),$K162,IF($C163="Lopetus",$K162,IF($C163="Suomi",0,$K162+$E163)))</f>
        <v/>
      </c>
      <c r="L163">
        <f>IF(OR($C163="",$D163=""),$L162,IF($C163="Lopetus",$L162,IF($C163="Suomi",IF(AND($L162&gt;0,$K162&lt;=60),$L162,$D163),IF(AND($L162&gt;0,$K163&lt;=60),$L162,0))))</f>
        <v/>
      </c>
      <c r="M163">
        <f>IF(AND($C163="Suomi",$D163&lt;&gt;"",$L163&gt;0),$J163-$L163+1,"")</f>
        <v/>
      </c>
      <c r="N163">
        <f>IF(OR($C163="",$C163="Lopetus",$D163=""),0,MAX(0,MIN($J163,DATE(YEAR(TODAY())-1,12,31))-MAX($D163,DATE(YEAR(TODAY())-1,1,1))+1))</f>
        <v/>
      </c>
      <c r="O163">
        <f>IF(OR($C163="",$C163="Lopetus",$D163=""),0,MAX(0,MIN($J163,DATE(YEAR(TODAY()),12,31))-MAX($D163,DATE(YEAR(TODAY()),1,1))+1))</f>
        <v/>
      </c>
      <c r="P163">
        <f>IF(OR($C163="",$C163="Lopetus",$D163=""),0,MAX(0,MIN($J163,DATE(YEAR(TODAY())+1,12,31))-MAX($D163,DATE(YEAR(TODAY())+1,1,1))+1))</f>
        <v/>
      </c>
      <c r="Q163">
        <f>IF(OR($C163="",$C163="Lopetus",$D163=""),0,MAX(0,MIN($J163,TODAY())-MAX($D163,TODAY()-364)+1))</f>
        <v/>
      </c>
      <c r="R163">
        <f>IF(OR($C163="",$C163="Lopetus",$D163=""),0,MAX(0,MIN($J163,TODAY())-MAX($D163,TODAY()-181)+1))</f>
        <v/>
      </c>
      <c r="S163">
        <f>IF(OR($C163="",$C163="Lopetus",$D163="",Lisäominaisuudet!$C$51=""),0,MAX(0,MIN($J163,TODAY())-MAX($D163,Lisäominaisuudet!$C$51)+1))</f>
        <v/>
      </c>
    </row>
    <row r="164">
      <c r="B164" s="13">
        <f>IF($D164="","",ROW()-12)</f>
        <v/>
      </c>
      <c r="C164" s="13" t="n"/>
      <c r="D164" s="14" t="n"/>
      <c r="E164" s="15">
        <f>IF($J164="","",$J164-$D164+1)</f>
        <v/>
      </c>
      <c r="F164" s="13" t="n"/>
      <c r="G164" s="13" t="n"/>
      <c r="I164">
        <f>IFERROR(INDEX($D$13:$D$262,MATCH(TRUE(),INDEX(($D$13:$D$262&lt;&gt;"")*(ROW($D$13:$D$262)&gt;ROW($D164)),0),0)),"")</f>
        <v/>
      </c>
      <c r="J164">
        <f>IF(OR($C164="",$C164="Lopetus",$D164=""),"",IF($I164="",TODAY(),IF($I164=$D164,$D164,$I164-1)))</f>
        <v/>
      </c>
      <c r="K164">
        <f>IF(OR($C164="",$D164=""),$K163,IF($C164="Lopetus",$K163,IF($C164="Suomi",0,$K163+$E164)))</f>
        <v/>
      </c>
      <c r="L164">
        <f>IF(OR($C164="",$D164=""),$L163,IF($C164="Lopetus",$L163,IF($C164="Suomi",IF(AND($L163&gt;0,$K163&lt;=60),$L163,$D164),IF(AND($L163&gt;0,$K164&lt;=60),$L163,0))))</f>
        <v/>
      </c>
      <c r="M164">
        <f>IF(AND($C164="Suomi",$D164&lt;&gt;"",$L164&gt;0),$J164-$L164+1,"")</f>
        <v/>
      </c>
      <c r="N164">
        <f>IF(OR($C164="",$C164="Lopetus",$D164=""),0,MAX(0,MIN($J164,DATE(YEAR(TODAY())-1,12,31))-MAX($D164,DATE(YEAR(TODAY())-1,1,1))+1))</f>
        <v/>
      </c>
      <c r="O164">
        <f>IF(OR($C164="",$C164="Lopetus",$D164=""),0,MAX(0,MIN($J164,DATE(YEAR(TODAY()),12,31))-MAX($D164,DATE(YEAR(TODAY()),1,1))+1))</f>
        <v/>
      </c>
      <c r="P164">
        <f>IF(OR($C164="",$C164="Lopetus",$D164=""),0,MAX(0,MIN($J164,DATE(YEAR(TODAY())+1,12,31))-MAX($D164,DATE(YEAR(TODAY())+1,1,1))+1))</f>
        <v/>
      </c>
      <c r="Q164">
        <f>IF(OR($C164="",$C164="Lopetus",$D164=""),0,MAX(0,MIN($J164,TODAY())-MAX($D164,TODAY()-364)+1))</f>
        <v/>
      </c>
      <c r="R164">
        <f>IF(OR($C164="",$C164="Lopetus",$D164=""),0,MAX(0,MIN($J164,TODAY())-MAX($D164,TODAY()-181)+1))</f>
        <v/>
      </c>
      <c r="S164">
        <f>IF(OR($C164="",$C164="Lopetus",$D164="",Lisäominaisuudet!$C$51=""),0,MAX(0,MIN($J164,TODAY())-MAX($D164,Lisäominaisuudet!$C$51)+1))</f>
        <v/>
      </c>
    </row>
    <row r="165">
      <c r="B165" s="13">
        <f>IF($D165="","",ROW()-12)</f>
        <v/>
      </c>
      <c r="C165" s="13" t="n"/>
      <c r="D165" s="14" t="n"/>
      <c r="E165" s="15">
        <f>IF($J165="","",$J165-$D165+1)</f>
        <v/>
      </c>
      <c r="F165" s="13" t="n"/>
      <c r="G165" s="13" t="n"/>
      <c r="I165">
        <f>IFERROR(INDEX($D$13:$D$262,MATCH(TRUE(),INDEX(($D$13:$D$262&lt;&gt;"")*(ROW($D$13:$D$262)&gt;ROW($D165)),0),0)),"")</f>
        <v/>
      </c>
      <c r="J165">
        <f>IF(OR($C165="",$C165="Lopetus",$D165=""),"",IF($I165="",TODAY(),IF($I165=$D165,$D165,$I165-1)))</f>
        <v/>
      </c>
      <c r="K165">
        <f>IF(OR($C165="",$D165=""),$K164,IF($C165="Lopetus",$K164,IF($C165="Suomi",0,$K164+$E165)))</f>
        <v/>
      </c>
      <c r="L165">
        <f>IF(OR($C165="",$D165=""),$L164,IF($C165="Lopetus",$L164,IF($C165="Suomi",IF(AND($L164&gt;0,$K164&lt;=60),$L164,$D165),IF(AND($L164&gt;0,$K165&lt;=60),$L164,0))))</f>
        <v/>
      </c>
      <c r="M165">
        <f>IF(AND($C165="Suomi",$D165&lt;&gt;"",$L165&gt;0),$J165-$L165+1,"")</f>
        <v/>
      </c>
      <c r="N165">
        <f>IF(OR($C165="",$C165="Lopetus",$D165=""),0,MAX(0,MIN($J165,DATE(YEAR(TODAY())-1,12,31))-MAX($D165,DATE(YEAR(TODAY())-1,1,1))+1))</f>
        <v/>
      </c>
      <c r="O165">
        <f>IF(OR($C165="",$C165="Lopetus",$D165=""),0,MAX(0,MIN($J165,DATE(YEAR(TODAY()),12,31))-MAX($D165,DATE(YEAR(TODAY()),1,1))+1))</f>
        <v/>
      </c>
      <c r="P165">
        <f>IF(OR($C165="",$C165="Lopetus",$D165=""),0,MAX(0,MIN($J165,DATE(YEAR(TODAY())+1,12,31))-MAX($D165,DATE(YEAR(TODAY())+1,1,1))+1))</f>
        <v/>
      </c>
      <c r="Q165">
        <f>IF(OR($C165="",$C165="Lopetus",$D165=""),0,MAX(0,MIN($J165,TODAY())-MAX($D165,TODAY()-364)+1))</f>
        <v/>
      </c>
      <c r="R165">
        <f>IF(OR($C165="",$C165="Lopetus",$D165=""),0,MAX(0,MIN($J165,TODAY())-MAX($D165,TODAY()-181)+1))</f>
        <v/>
      </c>
      <c r="S165">
        <f>IF(OR($C165="",$C165="Lopetus",$D165="",Lisäominaisuudet!$C$51=""),0,MAX(0,MIN($J165,TODAY())-MAX($D165,Lisäominaisuudet!$C$51)+1))</f>
        <v/>
      </c>
    </row>
    <row r="166">
      <c r="B166" s="13">
        <f>IF($D166="","",ROW()-12)</f>
        <v/>
      </c>
      <c r="C166" s="13" t="n"/>
      <c r="D166" s="14" t="n"/>
      <c r="E166" s="15">
        <f>IF($J166="","",$J166-$D166+1)</f>
        <v/>
      </c>
      <c r="F166" s="13" t="n"/>
      <c r="G166" s="13" t="n"/>
      <c r="I166">
        <f>IFERROR(INDEX($D$13:$D$262,MATCH(TRUE(),INDEX(($D$13:$D$262&lt;&gt;"")*(ROW($D$13:$D$262)&gt;ROW($D166)),0),0)),"")</f>
        <v/>
      </c>
      <c r="J166">
        <f>IF(OR($C166="",$C166="Lopetus",$D166=""),"",IF($I166="",TODAY(),IF($I166=$D166,$D166,$I166-1)))</f>
        <v/>
      </c>
      <c r="K166">
        <f>IF(OR($C166="",$D166=""),$K165,IF($C166="Lopetus",$K165,IF($C166="Suomi",0,$K165+$E166)))</f>
        <v/>
      </c>
      <c r="L166">
        <f>IF(OR($C166="",$D166=""),$L165,IF($C166="Lopetus",$L165,IF($C166="Suomi",IF(AND($L165&gt;0,$K165&lt;=60),$L165,$D166),IF(AND($L165&gt;0,$K166&lt;=60),$L165,0))))</f>
        <v/>
      </c>
      <c r="M166">
        <f>IF(AND($C166="Suomi",$D166&lt;&gt;"",$L166&gt;0),$J166-$L166+1,"")</f>
        <v/>
      </c>
      <c r="N166">
        <f>IF(OR($C166="",$C166="Lopetus",$D166=""),0,MAX(0,MIN($J166,DATE(YEAR(TODAY())-1,12,31))-MAX($D166,DATE(YEAR(TODAY())-1,1,1))+1))</f>
        <v/>
      </c>
      <c r="O166">
        <f>IF(OR($C166="",$C166="Lopetus",$D166=""),0,MAX(0,MIN($J166,DATE(YEAR(TODAY()),12,31))-MAX($D166,DATE(YEAR(TODAY()),1,1))+1))</f>
        <v/>
      </c>
      <c r="P166">
        <f>IF(OR($C166="",$C166="Lopetus",$D166=""),0,MAX(0,MIN($J166,DATE(YEAR(TODAY())+1,12,31))-MAX($D166,DATE(YEAR(TODAY())+1,1,1))+1))</f>
        <v/>
      </c>
      <c r="Q166">
        <f>IF(OR($C166="",$C166="Lopetus",$D166=""),0,MAX(0,MIN($J166,TODAY())-MAX($D166,TODAY()-364)+1))</f>
        <v/>
      </c>
      <c r="R166">
        <f>IF(OR($C166="",$C166="Lopetus",$D166=""),0,MAX(0,MIN($J166,TODAY())-MAX($D166,TODAY()-181)+1))</f>
        <v/>
      </c>
      <c r="S166">
        <f>IF(OR($C166="",$C166="Lopetus",$D166="",Lisäominaisuudet!$C$51=""),0,MAX(0,MIN($J166,TODAY())-MAX($D166,Lisäominaisuudet!$C$51)+1))</f>
        <v/>
      </c>
    </row>
    <row r="167">
      <c r="B167" s="13">
        <f>IF($D167="","",ROW()-12)</f>
        <v/>
      </c>
      <c r="C167" s="13" t="n"/>
      <c r="D167" s="14" t="n"/>
      <c r="E167" s="15">
        <f>IF($J167="","",$J167-$D167+1)</f>
        <v/>
      </c>
      <c r="F167" s="13" t="n"/>
      <c r="G167" s="13" t="n"/>
      <c r="I167">
        <f>IFERROR(INDEX($D$13:$D$262,MATCH(TRUE(),INDEX(($D$13:$D$262&lt;&gt;"")*(ROW($D$13:$D$262)&gt;ROW($D167)),0),0)),"")</f>
        <v/>
      </c>
      <c r="J167">
        <f>IF(OR($C167="",$C167="Lopetus",$D167=""),"",IF($I167="",TODAY(),IF($I167=$D167,$D167,$I167-1)))</f>
        <v/>
      </c>
      <c r="K167">
        <f>IF(OR($C167="",$D167=""),$K166,IF($C167="Lopetus",$K166,IF($C167="Suomi",0,$K166+$E167)))</f>
        <v/>
      </c>
      <c r="L167">
        <f>IF(OR($C167="",$D167=""),$L166,IF($C167="Lopetus",$L166,IF($C167="Suomi",IF(AND($L166&gt;0,$K166&lt;=60),$L166,$D167),IF(AND($L166&gt;0,$K167&lt;=60),$L166,0))))</f>
        <v/>
      </c>
      <c r="M167">
        <f>IF(AND($C167="Suomi",$D167&lt;&gt;"",$L167&gt;0),$J167-$L167+1,"")</f>
        <v/>
      </c>
      <c r="N167">
        <f>IF(OR($C167="",$C167="Lopetus",$D167=""),0,MAX(0,MIN($J167,DATE(YEAR(TODAY())-1,12,31))-MAX($D167,DATE(YEAR(TODAY())-1,1,1))+1))</f>
        <v/>
      </c>
      <c r="O167">
        <f>IF(OR($C167="",$C167="Lopetus",$D167=""),0,MAX(0,MIN($J167,DATE(YEAR(TODAY()),12,31))-MAX($D167,DATE(YEAR(TODAY()),1,1))+1))</f>
        <v/>
      </c>
      <c r="P167">
        <f>IF(OR($C167="",$C167="Lopetus",$D167=""),0,MAX(0,MIN($J167,DATE(YEAR(TODAY())+1,12,31))-MAX($D167,DATE(YEAR(TODAY())+1,1,1))+1))</f>
        <v/>
      </c>
      <c r="Q167">
        <f>IF(OR($C167="",$C167="Lopetus",$D167=""),0,MAX(0,MIN($J167,TODAY())-MAX($D167,TODAY()-364)+1))</f>
        <v/>
      </c>
      <c r="R167">
        <f>IF(OR($C167="",$C167="Lopetus",$D167=""),0,MAX(0,MIN($J167,TODAY())-MAX($D167,TODAY()-181)+1))</f>
        <v/>
      </c>
      <c r="S167">
        <f>IF(OR($C167="",$C167="Lopetus",$D167="",Lisäominaisuudet!$C$51=""),0,MAX(0,MIN($J167,TODAY())-MAX($D167,Lisäominaisuudet!$C$51)+1))</f>
        <v/>
      </c>
    </row>
    <row r="168">
      <c r="B168" s="13">
        <f>IF($D168="","",ROW()-12)</f>
        <v/>
      </c>
      <c r="C168" s="13" t="n"/>
      <c r="D168" s="14" t="n"/>
      <c r="E168" s="15">
        <f>IF($J168="","",$J168-$D168+1)</f>
        <v/>
      </c>
      <c r="F168" s="13" t="n"/>
      <c r="G168" s="13" t="n"/>
      <c r="I168">
        <f>IFERROR(INDEX($D$13:$D$262,MATCH(TRUE(),INDEX(($D$13:$D$262&lt;&gt;"")*(ROW($D$13:$D$262)&gt;ROW($D168)),0),0)),"")</f>
        <v/>
      </c>
      <c r="J168">
        <f>IF(OR($C168="",$C168="Lopetus",$D168=""),"",IF($I168="",TODAY(),IF($I168=$D168,$D168,$I168-1)))</f>
        <v/>
      </c>
      <c r="K168">
        <f>IF(OR($C168="",$D168=""),$K167,IF($C168="Lopetus",$K167,IF($C168="Suomi",0,$K167+$E168)))</f>
        <v/>
      </c>
      <c r="L168">
        <f>IF(OR($C168="",$D168=""),$L167,IF($C168="Lopetus",$L167,IF($C168="Suomi",IF(AND($L167&gt;0,$K167&lt;=60),$L167,$D168),IF(AND($L167&gt;0,$K168&lt;=60),$L167,0))))</f>
        <v/>
      </c>
      <c r="M168">
        <f>IF(AND($C168="Suomi",$D168&lt;&gt;"",$L168&gt;0),$J168-$L168+1,"")</f>
        <v/>
      </c>
      <c r="N168">
        <f>IF(OR($C168="",$C168="Lopetus",$D168=""),0,MAX(0,MIN($J168,DATE(YEAR(TODAY())-1,12,31))-MAX($D168,DATE(YEAR(TODAY())-1,1,1))+1))</f>
        <v/>
      </c>
      <c r="O168">
        <f>IF(OR($C168="",$C168="Lopetus",$D168=""),0,MAX(0,MIN($J168,DATE(YEAR(TODAY()),12,31))-MAX($D168,DATE(YEAR(TODAY()),1,1))+1))</f>
        <v/>
      </c>
      <c r="P168">
        <f>IF(OR($C168="",$C168="Lopetus",$D168=""),0,MAX(0,MIN($J168,DATE(YEAR(TODAY())+1,12,31))-MAX($D168,DATE(YEAR(TODAY())+1,1,1))+1))</f>
        <v/>
      </c>
      <c r="Q168">
        <f>IF(OR($C168="",$C168="Lopetus",$D168=""),0,MAX(0,MIN($J168,TODAY())-MAX($D168,TODAY()-364)+1))</f>
        <v/>
      </c>
      <c r="R168">
        <f>IF(OR($C168="",$C168="Lopetus",$D168=""),0,MAX(0,MIN($J168,TODAY())-MAX($D168,TODAY()-181)+1))</f>
        <v/>
      </c>
      <c r="S168">
        <f>IF(OR($C168="",$C168="Lopetus",$D168="",Lisäominaisuudet!$C$51=""),0,MAX(0,MIN($J168,TODAY())-MAX($D168,Lisäominaisuudet!$C$51)+1))</f>
        <v/>
      </c>
    </row>
    <row r="169">
      <c r="B169" s="13">
        <f>IF($D169="","",ROW()-12)</f>
        <v/>
      </c>
      <c r="C169" s="13" t="n"/>
      <c r="D169" s="14" t="n"/>
      <c r="E169" s="15">
        <f>IF($J169="","",$J169-$D169+1)</f>
        <v/>
      </c>
      <c r="F169" s="13" t="n"/>
      <c r="G169" s="13" t="n"/>
      <c r="I169">
        <f>IFERROR(INDEX($D$13:$D$262,MATCH(TRUE(),INDEX(($D$13:$D$262&lt;&gt;"")*(ROW($D$13:$D$262)&gt;ROW($D169)),0),0)),"")</f>
        <v/>
      </c>
      <c r="J169">
        <f>IF(OR($C169="",$C169="Lopetus",$D169=""),"",IF($I169="",TODAY(),IF($I169=$D169,$D169,$I169-1)))</f>
        <v/>
      </c>
      <c r="K169">
        <f>IF(OR($C169="",$D169=""),$K168,IF($C169="Lopetus",$K168,IF($C169="Suomi",0,$K168+$E169)))</f>
        <v/>
      </c>
      <c r="L169">
        <f>IF(OR($C169="",$D169=""),$L168,IF($C169="Lopetus",$L168,IF($C169="Suomi",IF(AND($L168&gt;0,$K168&lt;=60),$L168,$D169),IF(AND($L168&gt;0,$K169&lt;=60),$L168,0))))</f>
        <v/>
      </c>
      <c r="M169">
        <f>IF(AND($C169="Suomi",$D169&lt;&gt;"",$L169&gt;0),$J169-$L169+1,"")</f>
        <v/>
      </c>
      <c r="N169">
        <f>IF(OR($C169="",$C169="Lopetus",$D169=""),0,MAX(0,MIN($J169,DATE(YEAR(TODAY())-1,12,31))-MAX($D169,DATE(YEAR(TODAY())-1,1,1))+1))</f>
        <v/>
      </c>
      <c r="O169">
        <f>IF(OR($C169="",$C169="Lopetus",$D169=""),0,MAX(0,MIN($J169,DATE(YEAR(TODAY()),12,31))-MAX($D169,DATE(YEAR(TODAY()),1,1))+1))</f>
        <v/>
      </c>
      <c r="P169">
        <f>IF(OR($C169="",$C169="Lopetus",$D169=""),0,MAX(0,MIN($J169,DATE(YEAR(TODAY())+1,12,31))-MAX($D169,DATE(YEAR(TODAY())+1,1,1))+1))</f>
        <v/>
      </c>
      <c r="Q169">
        <f>IF(OR($C169="",$C169="Lopetus",$D169=""),0,MAX(0,MIN($J169,TODAY())-MAX($D169,TODAY()-364)+1))</f>
        <v/>
      </c>
      <c r="R169">
        <f>IF(OR($C169="",$C169="Lopetus",$D169=""),0,MAX(0,MIN($J169,TODAY())-MAX($D169,TODAY()-181)+1))</f>
        <v/>
      </c>
      <c r="S169">
        <f>IF(OR($C169="",$C169="Lopetus",$D169="",Lisäominaisuudet!$C$51=""),0,MAX(0,MIN($J169,TODAY())-MAX($D169,Lisäominaisuudet!$C$51)+1))</f>
        <v/>
      </c>
    </row>
    <row r="170">
      <c r="B170" s="13">
        <f>IF($D170="","",ROW()-12)</f>
        <v/>
      </c>
      <c r="C170" s="13" t="n"/>
      <c r="D170" s="14" t="n"/>
      <c r="E170" s="15">
        <f>IF($J170="","",$J170-$D170+1)</f>
        <v/>
      </c>
      <c r="F170" s="13" t="n"/>
      <c r="G170" s="13" t="n"/>
      <c r="I170">
        <f>IFERROR(INDEX($D$13:$D$262,MATCH(TRUE(),INDEX(($D$13:$D$262&lt;&gt;"")*(ROW($D$13:$D$262)&gt;ROW($D170)),0),0)),"")</f>
        <v/>
      </c>
      <c r="J170">
        <f>IF(OR($C170="",$C170="Lopetus",$D170=""),"",IF($I170="",TODAY(),IF($I170=$D170,$D170,$I170-1)))</f>
        <v/>
      </c>
      <c r="K170">
        <f>IF(OR($C170="",$D170=""),$K169,IF($C170="Lopetus",$K169,IF($C170="Suomi",0,$K169+$E170)))</f>
        <v/>
      </c>
      <c r="L170">
        <f>IF(OR($C170="",$D170=""),$L169,IF($C170="Lopetus",$L169,IF($C170="Suomi",IF(AND($L169&gt;0,$K169&lt;=60),$L169,$D170),IF(AND($L169&gt;0,$K170&lt;=60),$L169,0))))</f>
        <v/>
      </c>
      <c r="M170">
        <f>IF(AND($C170="Suomi",$D170&lt;&gt;"",$L170&gt;0),$J170-$L170+1,"")</f>
        <v/>
      </c>
      <c r="N170">
        <f>IF(OR($C170="",$C170="Lopetus",$D170=""),0,MAX(0,MIN($J170,DATE(YEAR(TODAY())-1,12,31))-MAX($D170,DATE(YEAR(TODAY())-1,1,1))+1))</f>
        <v/>
      </c>
      <c r="O170">
        <f>IF(OR($C170="",$C170="Lopetus",$D170=""),0,MAX(0,MIN($J170,DATE(YEAR(TODAY()),12,31))-MAX($D170,DATE(YEAR(TODAY()),1,1))+1))</f>
        <v/>
      </c>
      <c r="P170">
        <f>IF(OR($C170="",$C170="Lopetus",$D170=""),0,MAX(0,MIN($J170,DATE(YEAR(TODAY())+1,12,31))-MAX($D170,DATE(YEAR(TODAY())+1,1,1))+1))</f>
        <v/>
      </c>
      <c r="Q170">
        <f>IF(OR($C170="",$C170="Lopetus",$D170=""),0,MAX(0,MIN($J170,TODAY())-MAX($D170,TODAY()-364)+1))</f>
        <v/>
      </c>
      <c r="R170">
        <f>IF(OR($C170="",$C170="Lopetus",$D170=""),0,MAX(0,MIN($J170,TODAY())-MAX($D170,TODAY()-181)+1))</f>
        <v/>
      </c>
      <c r="S170">
        <f>IF(OR($C170="",$C170="Lopetus",$D170="",Lisäominaisuudet!$C$51=""),0,MAX(0,MIN($J170,TODAY())-MAX($D170,Lisäominaisuudet!$C$51)+1))</f>
        <v/>
      </c>
    </row>
    <row r="171">
      <c r="B171" s="13">
        <f>IF($D171="","",ROW()-12)</f>
        <v/>
      </c>
      <c r="C171" s="13" t="n"/>
      <c r="D171" s="14" t="n"/>
      <c r="E171" s="15">
        <f>IF($J171="","",$J171-$D171+1)</f>
        <v/>
      </c>
      <c r="F171" s="13" t="n"/>
      <c r="G171" s="13" t="n"/>
      <c r="I171">
        <f>IFERROR(INDEX($D$13:$D$262,MATCH(TRUE(),INDEX(($D$13:$D$262&lt;&gt;"")*(ROW($D$13:$D$262)&gt;ROW($D171)),0),0)),"")</f>
        <v/>
      </c>
      <c r="J171">
        <f>IF(OR($C171="",$C171="Lopetus",$D171=""),"",IF($I171="",TODAY(),IF($I171=$D171,$D171,$I171-1)))</f>
        <v/>
      </c>
      <c r="K171">
        <f>IF(OR($C171="",$D171=""),$K170,IF($C171="Lopetus",$K170,IF($C171="Suomi",0,$K170+$E171)))</f>
        <v/>
      </c>
      <c r="L171">
        <f>IF(OR($C171="",$D171=""),$L170,IF($C171="Lopetus",$L170,IF($C171="Suomi",IF(AND($L170&gt;0,$K170&lt;=60),$L170,$D171),IF(AND($L170&gt;0,$K171&lt;=60),$L170,0))))</f>
        <v/>
      </c>
      <c r="M171">
        <f>IF(AND($C171="Suomi",$D171&lt;&gt;"",$L171&gt;0),$J171-$L171+1,"")</f>
        <v/>
      </c>
      <c r="N171">
        <f>IF(OR($C171="",$C171="Lopetus",$D171=""),0,MAX(0,MIN($J171,DATE(YEAR(TODAY())-1,12,31))-MAX($D171,DATE(YEAR(TODAY())-1,1,1))+1))</f>
        <v/>
      </c>
      <c r="O171">
        <f>IF(OR($C171="",$C171="Lopetus",$D171=""),0,MAX(0,MIN($J171,DATE(YEAR(TODAY()),12,31))-MAX($D171,DATE(YEAR(TODAY()),1,1))+1))</f>
        <v/>
      </c>
      <c r="P171">
        <f>IF(OR($C171="",$C171="Lopetus",$D171=""),0,MAX(0,MIN($J171,DATE(YEAR(TODAY())+1,12,31))-MAX($D171,DATE(YEAR(TODAY())+1,1,1))+1))</f>
        <v/>
      </c>
      <c r="Q171">
        <f>IF(OR($C171="",$C171="Lopetus",$D171=""),0,MAX(0,MIN($J171,TODAY())-MAX($D171,TODAY()-364)+1))</f>
        <v/>
      </c>
      <c r="R171">
        <f>IF(OR($C171="",$C171="Lopetus",$D171=""),0,MAX(0,MIN($J171,TODAY())-MAX($D171,TODAY()-181)+1))</f>
        <v/>
      </c>
      <c r="S171">
        <f>IF(OR($C171="",$C171="Lopetus",$D171="",Lisäominaisuudet!$C$51=""),0,MAX(0,MIN($J171,TODAY())-MAX($D171,Lisäominaisuudet!$C$51)+1))</f>
        <v/>
      </c>
    </row>
    <row r="172">
      <c r="B172" s="13">
        <f>IF($D172="","",ROW()-12)</f>
        <v/>
      </c>
      <c r="C172" s="13" t="n"/>
      <c r="D172" s="14" t="n"/>
      <c r="E172" s="15">
        <f>IF($J172="","",$J172-$D172+1)</f>
        <v/>
      </c>
      <c r="F172" s="13" t="n"/>
      <c r="G172" s="13" t="n"/>
      <c r="I172">
        <f>IFERROR(INDEX($D$13:$D$262,MATCH(TRUE(),INDEX(($D$13:$D$262&lt;&gt;"")*(ROW($D$13:$D$262)&gt;ROW($D172)),0),0)),"")</f>
        <v/>
      </c>
      <c r="J172">
        <f>IF(OR($C172="",$C172="Lopetus",$D172=""),"",IF($I172="",TODAY(),IF($I172=$D172,$D172,$I172-1)))</f>
        <v/>
      </c>
      <c r="K172">
        <f>IF(OR($C172="",$D172=""),$K171,IF($C172="Lopetus",$K171,IF($C172="Suomi",0,$K171+$E172)))</f>
        <v/>
      </c>
      <c r="L172">
        <f>IF(OR($C172="",$D172=""),$L171,IF($C172="Lopetus",$L171,IF($C172="Suomi",IF(AND($L171&gt;0,$K171&lt;=60),$L171,$D172),IF(AND($L171&gt;0,$K172&lt;=60),$L171,0))))</f>
        <v/>
      </c>
      <c r="M172">
        <f>IF(AND($C172="Suomi",$D172&lt;&gt;"",$L172&gt;0),$J172-$L172+1,"")</f>
        <v/>
      </c>
      <c r="N172">
        <f>IF(OR($C172="",$C172="Lopetus",$D172=""),0,MAX(0,MIN($J172,DATE(YEAR(TODAY())-1,12,31))-MAX($D172,DATE(YEAR(TODAY())-1,1,1))+1))</f>
        <v/>
      </c>
      <c r="O172">
        <f>IF(OR($C172="",$C172="Lopetus",$D172=""),0,MAX(0,MIN($J172,DATE(YEAR(TODAY()),12,31))-MAX($D172,DATE(YEAR(TODAY()),1,1))+1))</f>
        <v/>
      </c>
      <c r="P172">
        <f>IF(OR($C172="",$C172="Lopetus",$D172=""),0,MAX(0,MIN($J172,DATE(YEAR(TODAY())+1,12,31))-MAX($D172,DATE(YEAR(TODAY())+1,1,1))+1))</f>
        <v/>
      </c>
      <c r="Q172">
        <f>IF(OR($C172="",$C172="Lopetus",$D172=""),0,MAX(0,MIN($J172,TODAY())-MAX($D172,TODAY()-364)+1))</f>
        <v/>
      </c>
      <c r="R172">
        <f>IF(OR($C172="",$C172="Lopetus",$D172=""),0,MAX(0,MIN($J172,TODAY())-MAX($D172,TODAY()-181)+1))</f>
        <v/>
      </c>
      <c r="S172">
        <f>IF(OR($C172="",$C172="Lopetus",$D172="",Lisäominaisuudet!$C$51=""),0,MAX(0,MIN($J172,TODAY())-MAX($D172,Lisäominaisuudet!$C$51)+1))</f>
        <v/>
      </c>
    </row>
    <row r="173">
      <c r="B173" s="13">
        <f>IF($D173="","",ROW()-12)</f>
        <v/>
      </c>
      <c r="C173" s="13" t="n"/>
      <c r="D173" s="14" t="n"/>
      <c r="E173" s="15">
        <f>IF($J173="","",$J173-$D173+1)</f>
        <v/>
      </c>
      <c r="F173" s="13" t="n"/>
      <c r="G173" s="13" t="n"/>
      <c r="I173">
        <f>IFERROR(INDEX($D$13:$D$262,MATCH(TRUE(),INDEX(($D$13:$D$262&lt;&gt;"")*(ROW($D$13:$D$262)&gt;ROW($D173)),0),0)),"")</f>
        <v/>
      </c>
      <c r="J173">
        <f>IF(OR($C173="",$C173="Lopetus",$D173=""),"",IF($I173="",TODAY(),IF($I173=$D173,$D173,$I173-1)))</f>
        <v/>
      </c>
      <c r="K173">
        <f>IF(OR($C173="",$D173=""),$K172,IF($C173="Lopetus",$K172,IF($C173="Suomi",0,$K172+$E173)))</f>
        <v/>
      </c>
      <c r="L173">
        <f>IF(OR($C173="",$D173=""),$L172,IF($C173="Lopetus",$L172,IF($C173="Suomi",IF(AND($L172&gt;0,$K172&lt;=60),$L172,$D173),IF(AND($L172&gt;0,$K173&lt;=60),$L172,0))))</f>
        <v/>
      </c>
      <c r="M173">
        <f>IF(AND($C173="Suomi",$D173&lt;&gt;"",$L173&gt;0),$J173-$L173+1,"")</f>
        <v/>
      </c>
      <c r="N173">
        <f>IF(OR($C173="",$C173="Lopetus",$D173=""),0,MAX(0,MIN($J173,DATE(YEAR(TODAY())-1,12,31))-MAX($D173,DATE(YEAR(TODAY())-1,1,1))+1))</f>
        <v/>
      </c>
      <c r="O173">
        <f>IF(OR($C173="",$C173="Lopetus",$D173=""),0,MAX(0,MIN($J173,DATE(YEAR(TODAY()),12,31))-MAX($D173,DATE(YEAR(TODAY()),1,1))+1))</f>
        <v/>
      </c>
      <c r="P173">
        <f>IF(OR($C173="",$C173="Lopetus",$D173=""),0,MAX(0,MIN($J173,DATE(YEAR(TODAY())+1,12,31))-MAX($D173,DATE(YEAR(TODAY())+1,1,1))+1))</f>
        <v/>
      </c>
      <c r="Q173">
        <f>IF(OR($C173="",$C173="Lopetus",$D173=""),0,MAX(0,MIN($J173,TODAY())-MAX($D173,TODAY()-364)+1))</f>
        <v/>
      </c>
      <c r="R173">
        <f>IF(OR($C173="",$C173="Lopetus",$D173=""),0,MAX(0,MIN($J173,TODAY())-MAX($D173,TODAY()-181)+1))</f>
        <v/>
      </c>
      <c r="S173">
        <f>IF(OR($C173="",$C173="Lopetus",$D173="",Lisäominaisuudet!$C$51=""),0,MAX(0,MIN($J173,TODAY())-MAX($D173,Lisäominaisuudet!$C$51)+1))</f>
        <v/>
      </c>
    </row>
    <row r="174">
      <c r="B174" s="13">
        <f>IF($D174="","",ROW()-12)</f>
        <v/>
      </c>
      <c r="C174" s="13" t="n"/>
      <c r="D174" s="14" t="n"/>
      <c r="E174" s="15">
        <f>IF($J174="","",$J174-$D174+1)</f>
        <v/>
      </c>
      <c r="F174" s="13" t="n"/>
      <c r="G174" s="13" t="n"/>
      <c r="I174">
        <f>IFERROR(INDEX($D$13:$D$262,MATCH(TRUE(),INDEX(($D$13:$D$262&lt;&gt;"")*(ROW($D$13:$D$262)&gt;ROW($D174)),0),0)),"")</f>
        <v/>
      </c>
      <c r="J174">
        <f>IF(OR($C174="",$C174="Lopetus",$D174=""),"",IF($I174="",TODAY(),IF($I174=$D174,$D174,$I174-1)))</f>
        <v/>
      </c>
      <c r="K174">
        <f>IF(OR($C174="",$D174=""),$K173,IF($C174="Lopetus",$K173,IF($C174="Suomi",0,$K173+$E174)))</f>
        <v/>
      </c>
      <c r="L174">
        <f>IF(OR($C174="",$D174=""),$L173,IF($C174="Lopetus",$L173,IF($C174="Suomi",IF(AND($L173&gt;0,$K173&lt;=60),$L173,$D174),IF(AND($L173&gt;0,$K174&lt;=60),$L173,0))))</f>
        <v/>
      </c>
      <c r="M174">
        <f>IF(AND($C174="Suomi",$D174&lt;&gt;"",$L174&gt;0),$J174-$L174+1,"")</f>
        <v/>
      </c>
      <c r="N174">
        <f>IF(OR($C174="",$C174="Lopetus",$D174=""),0,MAX(0,MIN($J174,DATE(YEAR(TODAY())-1,12,31))-MAX($D174,DATE(YEAR(TODAY())-1,1,1))+1))</f>
        <v/>
      </c>
      <c r="O174">
        <f>IF(OR($C174="",$C174="Lopetus",$D174=""),0,MAX(0,MIN($J174,DATE(YEAR(TODAY()),12,31))-MAX($D174,DATE(YEAR(TODAY()),1,1))+1))</f>
        <v/>
      </c>
      <c r="P174">
        <f>IF(OR($C174="",$C174="Lopetus",$D174=""),0,MAX(0,MIN($J174,DATE(YEAR(TODAY())+1,12,31))-MAX($D174,DATE(YEAR(TODAY())+1,1,1))+1))</f>
        <v/>
      </c>
      <c r="Q174">
        <f>IF(OR($C174="",$C174="Lopetus",$D174=""),0,MAX(0,MIN($J174,TODAY())-MAX($D174,TODAY()-364)+1))</f>
        <v/>
      </c>
      <c r="R174">
        <f>IF(OR($C174="",$C174="Lopetus",$D174=""),0,MAX(0,MIN($J174,TODAY())-MAX($D174,TODAY()-181)+1))</f>
        <v/>
      </c>
      <c r="S174">
        <f>IF(OR($C174="",$C174="Lopetus",$D174="",Lisäominaisuudet!$C$51=""),0,MAX(0,MIN($J174,TODAY())-MAX($D174,Lisäominaisuudet!$C$51)+1))</f>
        <v/>
      </c>
    </row>
    <row r="175">
      <c r="B175" s="13">
        <f>IF($D175="","",ROW()-12)</f>
        <v/>
      </c>
      <c r="C175" s="13" t="n"/>
      <c r="D175" s="14" t="n"/>
      <c r="E175" s="15">
        <f>IF($J175="","",$J175-$D175+1)</f>
        <v/>
      </c>
      <c r="F175" s="13" t="n"/>
      <c r="G175" s="13" t="n"/>
      <c r="I175">
        <f>IFERROR(INDEX($D$13:$D$262,MATCH(TRUE(),INDEX(($D$13:$D$262&lt;&gt;"")*(ROW($D$13:$D$262)&gt;ROW($D175)),0),0)),"")</f>
        <v/>
      </c>
      <c r="J175">
        <f>IF(OR($C175="",$C175="Lopetus",$D175=""),"",IF($I175="",TODAY(),IF($I175=$D175,$D175,$I175-1)))</f>
        <v/>
      </c>
      <c r="K175">
        <f>IF(OR($C175="",$D175=""),$K174,IF($C175="Lopetus",$K174,IF($C175="Suomi",0,$K174+$E175)))</f>
        <v/>
      </c>
      <c r="L175">
        <f>IF(OR($C175="",$D175=""),$L174,IF($C175="Lopetus",$L174,IF($C175="Suomi",IF(AND($L174&gt;0,$K174&lt;=60),$L174,$D175),IF(AND($L174&gt;0,$K175&lt;=60),$L174,0))))</f>
        <v/>
      </c>
      <c r="M175">
        <f>IF(AND($C175="Suomi",$D175&lt;&gt;"",$L175&gt;0),$J175-$L175+1,"")</f>
        <v/>
      </c>
      <c r="N175">
        <f>IF(OR($C175="",$C175="Lopetus",$D175=""),0,MAX(0,MIN($J175,DATE(YEAR(TODAY())-1,12,31))-MAX($D175,DATE(YEAR(TODAY())-1,1,1))+1))</f>
        <v/>
      </c>
      <c r="O175">
        <f>IF(OR($C175="",$C175="Lopetus",$D175=""),0,MAX(0,MIN($J175,DATE(YEAR(TODAY()),12,31))-MAX($D175,DATE(YEAR(TODAY()),1,1))+1))</f>
        <v/>
      </c>
      <c r="P175">
        <f>IF(OR($C175="",$C175="Lopetus",$D175=""),0,MAX(0,MIN($J175,DATE(YEAR(TODAY())+1,12,31))-MAX($D175,DATE(YEAR(TODAY())+1,1,1))+1))</f>
        <v/>
      </c>
      <c r="Q175">
        <f>IF(OR($C175="",$C175="Lopetus",$D175=""),0,MAX(0,MIN($J175,TODAY())-MAX($D175,TODAY()-364)+1))</f>
        <v/>
      </c>
      <c r="R175">
        <f>IF(OR($C175="",$C175="Lopetus",$D175=""),0,MAX(0,MIN($J175,TODAY())-MAX($D175,TODAY()-181)+1))</f>
        <v/>
      </c>
      <c r="S175">
        <f>IF(OR($C175="",$C175="Lopetus",$D175="",Lisäominaisuudet!$C$51=""),0,MAX(0,MIN($J175,TODAY())-MAX($D175,Lisäominaisuudet!$C$51)+1))</f>
        <v/>
      </c>
    </row>
    <row r="176">
      <c r="B176" s="13">
        <f>IF($D176="","",ROW()-12)</f>
        <v/>
      </c>
      <c r="C176" s="13" t="n"/>
      <c r="D176" s="14" t="n"/>
      <c r="E176" s="15">
        <f>IF($J176="","",$J176-$D176+1)</f>
        <v/>
      </c>
      <c r="F176" s="13" t="n"/>
      <c r="G176" s="13" t="n"/>
      <c r="I176">
        <f>IFERROR(INDEX($D$13:$D$262,MATCH(TRUE(),INDEX(($D$13:$D$262&lt;&gt;"")*(ROW($D$13:$D$262)&gt;ROW($D176)),0),0)),"")</f>
        <v/>
      </c>
      <c r="J176">
        <f>IF(OR($C176="",$C176="Lopetus",$D176=""),"",IF($I176="",TODAY(),IF($I176=$D176,$D176,$I176-1)))</f>
        <v/>
      </c>
      <c r="K176">
        <f>IF(OR($C176="",$D176=""),$K175,IF($C176="Lopetus",$K175,IF($C176="Suomi",0,$K175+$E176)))</f>
        <v/>
      </c>
      <c r="L176">
        <f>IF(OR($C176="",$D176=""),$L175,IF($C176="Lopetus",$L175,IF($C176="Suomi",IF(AND($L175&gt;0,$K175&lt;=60),$L175,$D176),IF(AND($L175&gt;0,$K176&lt;=60),$L175,0))))</f>
        <v/>
      </c>
      <c r="M176">
        <f>IF(AND($C176="Suomi",$D176&lt;&gt;"",$L176&gt;0),$J176-$L176+1,"")</f>
        <v/>
      </c>
      <c r="N176">
        <f>IF(OR($C176="",$C176="Lopetus",$D176=""),0,MAX(0,MIN($J176,DATE(YEAR(TODAY())-1,12,31))-MAX($D176,DATE(YEAR(TODAY())-1,1,1))+1))</f>
        <v/>
      </c>
      <c r="O176">
        <f>IF(OR($C176="",$C176="Lopetus",$D176=""),0,MAX(0,MIN($J176,DATE(YEAR(TODAY()),12,31))-MAX($D176,DATE(YEAR(TODAY()),1,1))+1))</f>
        <v/>
      </c>
      <c r="P176">
        <f>IF(OR($C176="",$C176="Lopetus",$D176=""),0,MAX(0,MIN($J176,DATE(YEAR(TODAY())+1,12,31))-MAX($D176,DATE(YEAR(TODAY())+1,1,1))+1))</f>
        <v/>
      </c>
      <c r="Q176">
        <f>IF(OR($C176="",$C176="Lopetus",$D176=""),0,MAX(0,MIN($J176,TODAY())-MAX($D176,TODAY()-364)+1))</f>
        <v/>
      </c>
      <c r="R176">
        <f>IF(OR($C176="",$C176="Lopetus",$D176=""),0,MAX(0,MIN($J176,TODAY())-MAX($D176,TODAY()-181)+1))</f>
        <v/>
      </c>
      <c r="S176">
        <f>IF(OR($C176="",$C176="Lopetus",$D176="",Lisäominaisuudet!$C$51=""),0,MAX(0,MIN($J176,TODAY())-MAX($D176,Lisäominaisuudet!$C$51)+1))</f>
        <v/>
      </c>
    </row>
    <row r="177">
      <c r="B177" s="13">
        <f>IF($D177="","",ROW()-12)</f>
        <v/>
      </c>
      <c r="C177" s="13" t="n"/>
      <c r="D177" s="14" t="n"/>
      <c r="E177" s="15">
        <f>IF($J177="","",$J177-$D177+1)</f>
        <v/>
      </c>
      <c r="F177" s="13" t="n"/>
      <c r="G177" s="13" t="n"/>
      <c r="I177">
        <f>IFERROR(INDEX($D$13:$D$262,MATCH(TRUE(),INDEX(($D$13:$D$262&lt;&gt;"")*(ROW($D$13:$D$262)&gt;ROW($D177)),0),0)),"")</f>
        <v/>
      </c>
      <c r="J177">
        <f>IF(OR($C177="",$C177="Lopetus",$D177=""),"",IF($I177="",TODAY(),IF($I177=$D177,$D177,$I177-1)))</f>
        <v/>
      </c>
      <c r="K177">
        <f>IF(OR($C177="",$D177=""),$K176,IF($C177="Lopetus",$K176,IF($C177="Suomi",0,$K176+$E177)))</f>
        <v/>
      </c>
      <c r="L177">
        <f>IF(OR($C177="",$D177=""),$L176,IF($C177="Lopetus",$L176,IF($C177="Suomi",IF(AND($L176&gt;0,$K176&lt;=60),$L176,$D177),IF(AND($L176&gt;0,$K177&lt;=60),$L176,0))))</f>
        <v/>
      </c>
      <c r="M177">
        <f>IF(AND($C177="Suomi",$D177&lt;&gt;"",$L177&gt;0),$J177-$L177+1,"")</f>
        <v/>
      </c>
      <c r="N177">
        <f>IF(OR($C177="",$C177="Lopetus",$D177=""),0,MAX(0,MIN($J177,DATE(YEAR(TODAY())-1,12,31))-MAX($D177,DATE(YEAR(TODAY())-1,1,1))+1))</f>
        <v/>
      </c>
      <c r="O177">
        <f>IF(OR($C177="",$C177="Lopetus",$D177=""),0,MAX(0,MIN($J177,DATE(YEAR(TODAY()),12,31))-MAX($D177,DATE(YEAR(TODAY()),1,1))+1))</f>
        <v/>
      </c>
      <c r="P177">
        <f>IF(OR($C177="",$C177="Lopetus",$D177=""),0,MAX(0,MIN($J177,DATE(YEAR(TODAY())+1,12,31))-MAX($D177,DATE(YEAR(TODAY())+1,1,1))+1))</f>
        <v/>
      </c>
      <c r="Q177">
        <f>IF(OR($C177="",$C177="Lopetus",$D177=""),0,MAX(0,MIN($J177,TODAY())-MAX($D177,TODAY()-364)+1))</f>
        <v/>
      </c>
      <c r="R177">
        <f>IF(OR($C177="",$C177="Lopetus",$D177=""),0,MAX(0,MIN($J177,TODAY())-MAX($D177,TODAY()-181)+1))</f>
        <v/>
      </c>
      <c r="S177">
        <f>IF(OR($C177="",$C177="Lopetus",$D177="",Lisäominaisuudet!$C$51=""),0,MAX(0,MIN($J177,TODAY())-MAX($D177,Lisäominaisuudet!$C$51)+1))</f>
        <v/>
      </c>
    </row>
    <row r="178">
      <c r="B178" s="13">
        <f>IF($D178="","",ROW()-12)</f>
        <v/>
      </c>
      <c r="C178" s="13" t="n"/>
      <c r="D178" s="14" t="n"/>
      <c r="E178" s="15">
        <f>IF($J178="","",$J178-$D178+1)</f>
        <v/>
      </c>
      <c r="F178" s="13" t="n"/>
      <c r="G178" s="13" t="n"/>
      <c r="I178">
        <f>IFERROR(INDEX($D$13:$D$262,MATCH(TRUE(),INDEX(($D$13:$D$262&lt;&gt;"")*(ROW($D$13:$D$262)&gt;ROW($D178)),0),0)),"")</f>
        <v/>
      </c>
      <c r="J178">
        <f>IF(OR($C178="",$C178="Lopetus",$D178=""),"",IF($I178="",TODAY(),IF($I178=$D178,$D178,$I178-1)))</f>
        <v/>
      </c>
      <c r="K178">
        <f>IF(OR($C178="",$D178=""),$K177,IF($C178="Lopetus",$K177,IF($C178="Suomi",0,$K177+$E178)))</f>
        <v/>
      </c>
      <c r="L178">
        <f>IF(OR($C178="",$D178=""),$L177,IF($C178="Lopetus",$L177,IF($C178="Suomi",IF(AND($L177&gt;0,$K177&lt;=60),$L177,$D178),IF(AND($L177&gt;0,$K178&lt;=60),$L177,0))))</f>
        <v/>
      </c>
      <c r="M178">
        <f>IF(AND($C178="Suomi",$D178&lt;&gt;"",$L178&gt;0),$J178-$L178+1,"")</f>
        <v/>
      </c>
      <c r="N178">
        <f>IF(OR($C178="",$C178="Lopetus",$D178=""),0,MAX(0,MIN($J178,DATE(YEAR(TODAY())-1,12,31))-MAX($D178,DATE(YEAR(TODAY())-1,1,1))+1))</f>
        <v/>
      </c>
      <c r="O178">
        <f>IF(OR($C178="",$C178="Lopetus",$D178=""),0,MAX(0,MIN($J178,DATE(YEAR(TODAY()),12,31))-MAX($D178,DATE(YEAR(TODAY()),1,1))+1))</f>
        <v/>
      </c>
      <c r="P178">
        <f>IF(OR($C178="",$C178="Lopetus",$D178=""),0,MAX(0,MIN($J178,DATE(YEAR(TODAY())+1,12,31))-MAX($D178,DATE(YEAR(TODAY())+1,1,1))+1))</f>
        <v/>
      </c>
      <c r="Q178">
        <f>IF(OR($C178="",$C178="Lopetus",$D178=""),0,MAX(0,MIN($J178,TODAY())-MAX($D178,TODAY()-364)+1))</f>
        <v/>
      </c>
      <c r="R178">
        <f>IF(OR($C178="",$C178="Lopetus",$D178=""),0,MAX(0,MIN($J178,TODAY())-MAX($D178,TODAY()-181)+1))</f>
        <v/>
      </c>
      <c r="S178">
        <f>IF(OR($C178="",$C178="Lopetus",$D178="",Lisäominaisuudet!$C$51=""),0,MAX(0,MIN($J178,TODAY())-MAX($D178,Lisäominaisuudet!$C$51)+1))</f>
        <v/>
      </c>
    </row>
    <row r="179">
      <c r="B179" s="13">
        <f>IF($D179="","",ROW()-12)</f>
        <v/>
      </c>
      <c r="C179" s="13" t="n"/>
      <c r="D179" s="14" t="n"/>
      <c r="E179" s="15">
        <f>IF($J179="","",$J179-$D179+1)</f>
        <v/>
      </c>
      <c r="F179" s="13" t="n"/>
      <c r="G179" s="13" t="n"/>
      <c r="I179">
        <f>IFERROR(INDEX($D$13:$D$262,MATCH(TRUE(),INDEX(($D$13:$D$262&lt;&gt;"")*(ROW($D$13:$D$262)&gt;ROW($D179)),0),0)),"")</f>
        <v/>
      </c>
      <c r="J179">
        <f>IF(OR($C179="",$C179="Lopetus",$D179=""),"",IF($I179="",TODAY(),IF($I179=$D179,$D179,$I179-1)))</f>
        <v/>
      </c>
      <c r="K179">
        <f>IF(OR($C179="",$D179=""),$K178,IF($C179="Lopetus",$K178,IF($C179="Suomi",0,$K178+$E179)))</f>
        <v/>
      </c>
      <c r="L179">
        <f>IF(OR($C179="",$D179=""),$L178,IF($C179="Lopetus",$L178,IF($C179="Suomi",IF(AND($L178&gt;0,$K178&lt;=60),$L178,$D179),IF(AND($L178&gt;0,$K179&lt;=60),$L178,0))))</f>
        <v/>
      </c>
      <c r="M179">
        <f>IF(AND($C179="Suomi",$D179&lt;&gt;"",$L179&gt;0),$J179-$L179+1,"")</f>
        <v/>
      </c>
      <c r="N179">
        <f>IF(OR($C179="",$C179="Lopetus",$D179=""),0,MAX(0,MIN($J179,DATE(YEAR(TODAY())-1,12,31))-MAX($D179,DATE(YEAR(TODAY())-1,1,1))+1))</f>
        <v/>
      </c>
      <c r="O179">
        <f>IF(OR($C179="",$C179="Lopetus",$D179=""),0,MAX(0,MIN($J179,DATE(YEAR(TODAY()),12,31))-MAX($D179,DATE(YEAR(TODAY()),1,1))+1))</f>
        <v/>
      </c>
      <c r="P179">
        <f>IF(OR($C179="",$C179="Lopetus",$D179=""),0,MAX(0,MIN($J179,DATE(YEAR(TODAY())+1,12,31))-MAX($D179,DATE(YEAR(TODAY())+1,1,1))+1))</f>
        <v/>
      </c>
      <c r="Q179">
        <f>IF(OR($C179="",$C179="Lopetus",$D179=""),0,MAX(0,MIN($J179,TODAY())-MAX($D179,TODAY()-364)+1))</f>
        <v/>
      </c>
      <c r="R179">
        <f>IF(OR($C179="",$C179="Lopetus",$D179=""),0,MAX(0,MIN($J179,TODAY())-MAX($D179,TODAY()-181)+1))</f>
        <v/>
      </c>
      <c r="S179">
        <f>IF(OR($C179="",$C179="Lopetus",$D179="",Lisäominaisuudet!$C$51=""),0,MAX(0,MIN($J179,TODAY())-MAX($D179,Lisäominaisuudet!$C$51)+1))</f>
        <v/>
      </c>
    </row>
    <row r="180">
      <c r="B180" s="13">
        <f>IF($D180="","",ROW()-12)</f>
        <v/>
      </c>
      <c r="C180" s="13" t="n"/>
      <c r="D180" s="14" t="n"/>
      <c r="E180" s="15">
        <f>IF($J180="","",$J180-$D180+1)</f>
        <v/>
      </c>
      <c r="F180" s="13" t="n"/>
      <c r="G180" s="13" t="n"/>
      <c r="I180">
        <f>IFERROR(INDEX($D$13:$D$262,MATCH(TRUE(),INDEX(($D$13:$D$262&lt;&gt;"")*(ROW($D$13:$D$262)&gt;ROW($D180)),0),0)),"")</f>
        <v/>
      </c>
      <c r="J180">
        <f>IF(OR($C180="",$C180="Lopetus",$D180=""),"",IF($I180="",TODAY(),IF($I180=$D180,$D180,$I180-1)))</f>
        <v/>
      </c>
      <c r="K180">
        <f>IF(OR($C180="",$D180=""),$K179,IF($C180="Lopetus",$K179,IF($C180="Suomi",0,$K179+$E180)))</f>
        <v/>
      </c>
      <c r="L180">
        <f>IF(OR($C180="",$D180=""),$L179,IF($C180="Lopetus",$L179,IF($C180="Suomi",IF(AND($L179&gt;0,$K179&lt;=60),$L179,$D180),IF(AND($L179&gt;0,$K180&lt;=60),$L179,0))))</f>
        <v/>
      </c>
      <c r="M180">
        <f>IF(AND($C180="Suomi",$D180&lt;&gt;"",$L180&gt;0),$J180-$L180+1,"")</f>
        <v/>
      </c>
      <c r="N180">
        <f>IF(OR($C180="",$C180="Lopetus",$D180=""),0,MAX(0,MIN($J180,DATE(YEAR(TODAY())-1,12,31))-MAX($D180,DATE(YEAR(TODAY())-1,1,1))+1))</f>
        <v/>
      </c>
      <c r="O180">
        <f>IF(OR($C180="",$C180="Lopetus",$D180=""),0,MAX(0,MIN($J180,DATE(YEAR(TODAY()),12,31))-MAX($D180,DATE(YEAR(TODAY()),1,1))+1))</f>
        <v/>
      </c>
      <c r="P180">
        <f>IF(OR($C180="",$C180="Lopetus",$D180=""),0,MAX(0,MIN($J180,DATE(YEAR(TODAY())+1,12,31))-MAX($D180,DATE(YEAR(TODAY())+1,1,1))+1))</f>
        <v/>
      </c>
      <c r="Q180">
        <f>IF(OR($C180="",$C180="Lopetus",$D180=""),0,MAX(0,MIN($J180,TODAY())-MAX($D180,TODAY()-364)+1))</f>
        <v/>
      </c>
      <c r="R180">
        <f>IF(OR($C180="",$C180="Lopetus",$D180=""),0,MAX(0,MIN($J180,TODAY())-MAX($D180,TODAY()-181)+1))</f>
        <v/>
      </c>
      <c r="S180">
        <f>IF(OR($C180="",$C180="Lopetus",$D180="",Lisäominaisuudet!$C$51=""),0,MAX(0,MIN($J180,TODAY())-MAX($D180,Lisäominaisuudet!$C$51)+1))</f>
        <v/>
      </c>
    </row>
    <row r="181">
      <c r="B181" s="13">
        <f>IF($D181="","",ROW()-12)</f>
        <v/>
      </c>
      <c r="C181" s="13" t="n"/>
      <c r="D181" s="14" t="n"/>
      <c r="E181" s="15">
        <f>IF($J181="","",$J181-$D181+1)</f>
        <v/>
      </c>
      <c r="F181" s="13" t="n"/>
      <c r="G181" s="13" t="n"/>
      <c r="I181">
        <f>IFERROR(INDEX($D$13:$D$262,MATCH(TRUE(),INDEX(($D$13:$D$262&lt;&gt;"")*(ROW($D$13:$D$262)&gt;ROW($D181)),0),0)),"")</f>
        <v/>
      </c>
      <c r="J181">
        <f>IF(OR($C181="",$C181="Lopetus",$D181=""),"",IF($I181="",TODAY(),IF($I181=$D181,$D181,$I181-1)))</f>
        <v/>
      </c>
      <c r="K181">
        <f>IF(OR($C181="",$D181=""),$K180,IF($C181="Lopetus",$K180,IF($C181="Suomi",0,$K180+$E181)))</f>
        <v/>
      </c>
      <c r="L181">
        <f>IF(OR($C181="",$D181=""),$L180,IF($C181="Lopetus",$L180,IF($C181="Suomi",IF(AND($L180&gt;0,$K180&lt;=60),$L180,$D181),IF(AND($L180&gt;0,$K181&lt;=60),$L180,0))))</f>
        <v/>
      </c>
      <c r="M181">
        <f>IF(AND($C181="Suomi",$D181&lt;&gt;"",$L181&gt;0),$J181-$L181+1,"")</f>
        <v/>
      </c>
      <c r="N181">
        <f>IF(OR($C181="",$C181="Lopetus",$D181=""),0,MAX(0,MIN($J181,DATE(YEAR(TODAY())-1,12,31))-MAX($D181,DATE(YEAR(TODAY())-1,1,1))+1))</f>
        <v/>
      </c>
      <c r="O181">
        <f>IF(OR($C181="",$C181="Lopetus",$D181=""),0,MAX(0,MIN($J181,DATE(YEAR(TODAY()),12,31))-MAX($D181,DATE(YEAR(TODAY()),1,1))+1))</f>
        <v/>
      </c>
      <c r="P181">
        <f>IF(OR($C181="",$C181="Lopetus",$D181=""),0,MAX(0,MIN($J181,DATE(YEAR(TODAY())+1,12,31))-MAX($D181,DATE(YEAR(TODAY())+1,1,1))+1))</f>
        <v/>
      </c>
      <c r="Q181">
        <f>IF(OR($C181="",$C181="Lopetus",$D181=""),0,MAX(0,MIN($J181,TODAY())-MAX($D181,TODAY()-364)+1))</f>
        <v/>
      </c>
      <c r="R181">
        <f>IF(OR($C181="",$C181="Lopetus",$D181=""),0,MAX(0,MIN($J181,TODAY())-MAX($D181,TODAY()-181)+1))</f>
        <v/>
      </c>
      <c r="S181">
        <f>IF(OR($C181="",$C181="Lopetus",$D181="",Lisäominaisuudet!$C$51=""),0,MAX(0,MIN($J181,TODAY())-MAX($D181,Lisäominaisuudet!$C$51)+1))</f>
        <v/>
      </c>
    </row>
    <row r="182">
      <c r="B182" s="13">
        <f>IF($D182="","",ROW()-12)</f>
        <v/>
      </c>
      <c r="C182" s="13" t="n"/>
      <c r="D182" s="14" t="n"/>
      <c r="E182" s="15">
        <f>IF($J182="","",$J182-$D182+1)</f>
        <v/>
      </c>
      <c r="F182" s="13" t="n"/>
      <c r="G182" s="13" t="n"/>
      <c r="I182">
        <f>IFERROR(INDEX($D$13:$D$262,MATCH(TRUE(),INDEX(($D$13:$D$262&lt;&gt;"")*(ROW($D$13:$D$262)&gt;ROW($D182)),0),0)),"")</f>
        <v/>
      </c>
      <c r="J182">
        <f>IF(OR($C182="",$C182="Lopetus",$D182=""),"",IF($I182="",TODAY(),IF($I182=$D182,$D182,$I182-1)))</f>
        <v/>
      </c>
      <c r="K182">
        <f>IF(OR($C182="",$D182=""),$K181,IF($C182="Lopetus",$K181,IF($C182="Suomi",0,$K181+$E182)))</f>
        <v/>
      </c>
      <c r="L182">
        <f>IF(OR($C182="",$D182=""),$L181,IF($C182="Lopetus",$L181,IF($C182="Suomi",IF(AND($L181&gt;0,$K181&lt;=60),$L181,$D182),IF(AND($L181&gt;0,$K182&lt;=60),$L181,0))))</f>
        <v/>
      </c>
      <c r="M182">
        <f>IF(AND($C182="Suomi",$D182&lt;&gt;"",$L182&gt;0),$J182-$L182+1,"")</f>
        <v/>
      </c>
      <c r="N182">
        <f>IF(OR($C182="",$C182="Lopetus",$D182=""),0,MAX(0,MIN($J182,DATE(YEAR(TODAY())-1,12,31))-MAX($D182,DATE(YEAR(TODAY())-1,1,1))+1))</f>
        <v/>
      </c>
      <c r="O182">
        <f>IF(OR($C182="",$C182="Lopetus",$D182=""),0,MAX(0,MIN($J182,DATE(YEAR(TODAY()),12,31))-MAX($D182,DATE(YEAR(TODAY()),1,1))+1))</f>
        <v/>
      </c>
      <c r="P182">
        <f>IF(OR($C182="",$C182="Lopetus",$D182=""),0,MAX(0,MIN($J182,DATE(YEAR(TODAY())+1,12,31))-MAX($D182,DATE(YEAR(TODAY())+1,1,1))+1))</f>
        <v/>
      </c>
      <c r="Q182">
        <f>IF(OR($C182="",$C182="Lopetus",$D182=""),0,MAX(0,MIN($J182,TODAY())-MAX($D182,TODAY()-364)+1))</f>
        <v/>
      </c>
      <c r="R182">
        <f>IF(OR($C182="",$C182="Lopetus",$D182=""),0,MAX(0,MIN($J182,TODAY())-MAX($D182,TODAY()-181)+1))</f>
        <v/>
      </c>
      <c r="S182">
        <f>IF(OR($C182="",$C182="Lopetus",$D182="",Lisäominaisuudet!$C$51=""),0,MAX(0,MIN($J182,TODAY())-MAX($D182,Lisäominaisuudet!$C$51)+1))</f>
        <v/>
      </c>
    </row>
    <row r="183">
      <c r="B183" s="13">
        <f>IF($D183="","",ROW()-12)</f>
        <v/>
      </c>
      <c r="C183" s="13" t="n"/>
      <c r="D183" s="14" t="n"/>
      <c r="E183" s="15">
        <f>IF($J183="","",$J183-$D183+1)</f>
        <v/>
      </c>
      <c r="F183" s="13" t="n"/>
      <c r="G183" s="13" t="n"/>
      <c r="I183">
        <f>IFERROR(INDEX($D$13:$D$262,MATCH(TRUE(),INDEX(($D$13:$D$262&lt;&gt;"")*(ROW($D$13:$D$262)&gt;ROW($D183)),0),0)),"")</f>
        <v/>
      </c>
      <c r="J183">
        <f>IF(OR($C183="",$C183="Lopetus",$D183=""),"",IF($I183="",TODAY(),IF($I183=$D183,$D183,$I183-1)))</f>
        <v/>
      </c>
      <c r="K183">
        <f>IF(OR($C183="",$D183=""),$K182,IF($C183="Lopetus",$K182,IF($C183="Suomi",0,$K182+$E183)))</f>
        <v/>
      </c>
      <c r="L183">
        <f>IF(OR($C183="",$D183=""),$L182,IF($C183="Lopetus",$L182,IF($C183="Suomi",IF(AND($L182&gt;0,$K182&lt;=60),$L182,$D183),IF(AND($L182&gt;0,$K183&lt;=60),$L182,0))))</f>
        <v/>
      </c>
      <c r="M183">
        <f>IF(AND($C183="Suomi",$D183&lt;&gt;"",$L183&gt;0),$J183-$L183+1,"")</f>
        <v/>
      </c>
      <c r="N183">
        <f>IF(OR($C183="",$C183="Lopetus",$D183=""),0,MAX(0,MIN($J183,DATE(YEAR(TODAY())-1,12,31))-MAX($D183,DATE(YEAR(TODAY())-1,1,1))+1))</f>
        <v/>
      </c>
      <c r="O183">
        <f>IF(OR($C183="",$C183="Lopetus",$D183=""),0,MAX(0,MIN($J183,DATE(YEAR(TODAY()),12,31))-MAX($D183,DATE(YEAR(TODAY()),1,1))+1))</f>
        <v/>
      </c>
      <c r="P183">
        <f>IF(OR($C183="",$C183="Lopetus",$D183=""),0,MAX(0,MIN($J183,DATE(YEAR(TODAY())+1,12,31))-MAX($D183,DATE(YEAR(TODAY())+1,1,1))+1))</f>
        <v/>
      </c>
      <c r="Q183">
        <f>IF(OR($C183="",$C183="Lopetus",$D183=""),0,MAX(0,MIN($J183,TODAY())-MAX($D183,TODAY()-364)+1))</f>
        <v/>
      </c>
      <c r="R183">
        <f>IF(OR($C183="",$C183="Lopetus",$D183=""),0,MAX(0,MIN($J183,TODAY())-MAX($D183,TODAY()-181)+1))</f>
        <v/>
      </c>
      <c r="S183">
        <f>IF(OR($C183="",$C183="Lopetus",$D183="",Lisäominaisuudet!$C$51=""),0,MAX(0,MIN($J183,TODAY())-MAX($D183,Lisäominaisuudet!$C$51)+1))</f>
        <v/>
      </c>
    </row>
    <row r="184">
      <c r="B184" s="13">
        <f>IF($D184="","",ROW()-12)</f>
        <v/>
      </c>
      <c r="C184" s="13" t="n"/>
      <c r="D184" s="14" t="n"/>
      <c r="E184" s="15">
        <f>IF($J184="","",$J184-$D184+1)</f>
        <v/>
      </c>
      <c r="F184" s="13" t="n"/>
      <c r="G184" s="13" t="n"/>
      <c r="I184">
        <f>IFERROR(INDEX($D$13:$D$262,MATCH(TRUE(),INDEX(($D$13:$D$262&lt;&gt;"")*(ROW($D$13:$D$262)&gt;ROW($D184)),0),0)),"")</f>
        <v/>
      </c>
      <c r="J184">
        <f>IF(OR($C184="",$C184="Lopetus",$D184=""),"",IF($I184="",TODAY(),IF($I184=$D184,$D184,$I184-1)))</f>
        <v/>
      </c>
      <c r="K184">
        <f>IF(OR($C184="",$D184=""),$K183,IF($C184="Lopetus",$K183,IF($C184="Suomi",0,$K183+$E184)))</f>
        <v/>
      </c>
      <c r="L184">
        <f>IF(OR($C184="",$D184=""),$L183,IF($C184="Lopetus",$L183,IF($C184="Suomi",IF(AND($L183&gt;0,$K183&lt;=60),$L183,$D184),IF(AND($L183&gt;0,$K184&lt;=60),$L183,0))))</f>
        <v/>
      </c>
      <c r="M184">
        <f>IF(AND($C184="Suomi",$D184&lt;&gt;"",$L184&gt;0),$J184-$L184+1,"")</f>
        <v/>
      </c>
      <c r="N184">
        <f>IF(OR($C184="",$C184="Lopetus",$D184=""),0,MAX(0,MIN($J184,DATE(YEAR(TODAY())-1,12,31))-MAX($D184,DATE(YEAR(TODAY())-1,1,1))+1))</f>
        <v/>
      </c>
      <c r="O184">
        <f>IF(OR($C184="",$C184="Lopetus",$D184=""),0,MAX(0,MIN($J184,DATE(YEAR(TODAY()),12,31))-MAX($D184,DATE(YEAR(TODAY()),1,1))+1))</f>
        <v/>
      </c>
      <c r="P184">
        <f>IF(OR($C184="",$C184="Lopetus",$D184=""),0,MAX(0,MIN($J184,DATE(YEAR(TODAY())+1,12,31))-MAX($D184,DATE(YEAR(TODAY())+1,1,1))+1))</f>
        <v/>
      </c>
      <c r="Q184">
        <f>IF(OR($C184="",$C184="Lopetus",$D184=""),0,MAX(0,MIN($J184,TODAY())-MAX($D184,TODAY()-364)+1))</f>
        <v/>
      </c>
      <c r="R184">
        <f>IF(OR($C184="",$C184="Lopetus",$D184=""),0,MAX(0,MIN($J184,TODAY())-MAX($D184,TODAY()-181)+1))</f>
        <v/>
      </c>
      <c r="S184">
        <f>IF(OR($C184="",$C184="Lopetus",$D184="",Lisäominaisuudet!$C$51=""),0,MAX(0,MIN($J184,TODAY())-MAX($D184,Lisäominaisuudet!$C$51)+1))</f>
        <v/>
      </c>
    </row>
    <row r="185">
      <c r="B185" s="13">
        <f>IF($D185="","",ROW()-12)</f>
        <v/>
      </c>
      <c r="C185" s="13" t="n"/>
      <c r="D185" s="14" t="n"/>
      <c r="E185" s="15">
        <f>IF($J185="","",$J185-$D185+1)</f>
        <v/>
      </c>
      <c r="F185" s="13" t="n"/>
      <c r="G185" s="13" t="n"/>
      <c r="I185">
        <f>IFERROR(INDEX($D$13:$D$262,MATCH(TRUE(),INDEX(($D$13:$D$262&lt;&gt;"")*(ROW($D$13:$D$262)&gt;ROW($D185)),0),0)),"")</f>
        <v/>
      </c>
      <c r="J185">
        <f>IF(OR($C185="",$C185="Lopetus",$D185=""),"",IF($I185="",TODAY(),IF($I185=$D185,$D185,$I185-1)))</f>
        <v/>
      </c>
      <c r="K185">
        <f>IF(OR($C185="",$D185=""),$K184,IF($C185="Lopetus",$K184,IF($C185="Suomi",0,$K184+$E185)))</f>
        <v/>
      </c>
      <c r="L185">
        <f>IF(OR($C185="",$D185=""),$L184,IF($C185="Lopetus",$L184,IF($C185="Suomi",IF(AND($L184&gt;0,$K184&lt;=60),$L184,$D185),IF(AND($L184&gt;0,$K185&lt;=60),$L184,0))))</f>
        <v/>
      </c>
      <c r="M185">
        <f>IF(AND($C185="Suomi",$D185&lt;&gt;"",$L185&gt;0),$J185-$L185+1,"")</f>
        <v/>
      </c>
      <c r="N185">
        <f>IF(OR($C185="",$C185="Lopetus",$D185=""),0,MAX(0,MIN($J185,DATE(YEAR(TODAY())-1,12,31))-MAX($D185,DATE(YEAR(TODAY())-1,1,1))+1))</f>
        <v/>
      </c>
      <c r="O185">
        <f>IF(OR($C185="",$C185="Lopetus",$D185=""),0,MAX(0,MIN($J185,DATE(YEAR(TODAY()),12,31))-MAX($D185,DATE(YEAR(TODAY()),1,1))+1))</f>
        <v/>
      </c>
      <c r="P185">
        <f>IF(OR($C185="",$C185="Lopetus",$D185=""),0,MAX(0,MIN($J185,DATE(YEAR(TODAY())+1,12,31))-MAX($D185,DATE(YEAR(TODAY())+1,1,1))+1))</f>
        <v/>
      </c>
      <c r="Q185">
        <f>IF(OR($C185="",$C185="Lopetus",$D185=""),0,MAX(0,MIN($J185,TODAY())-MAX($D185,TODAY()-364)+1))</f>
        <v/>
      </c>
      <c r="R185">
        <f>IF(OR($C185="",$C185="Lopetus",$D185=""),0,MAX(0,MIN($J185,TODAY())-MAX($D185,TODAY()-181)+1))</f>
        <v/>
      </c>
      <c r="S185">
        <f>IF(OR($C185="",$C185="Lopetus",$D185="",Lisäominaisuudet!$C$51=""),0,MAX(0,MIN($J185,TODAY())-MAX($D185,Lisäominaisuudet!$C$51)+1))</f>
        <v/>
      </c>
    </row>
    <row r="186">
      <c r="B186" s="13">
        <f>IF($D186="","",ROW()-12)</f>
        <v/>
      </c>
      <c r="C186" s="13" t="n"/>
      <c r="D186" s="14" t="n"/>
      <c r="E186" s="15">
        <f>IF($J186="","",$J186-$D186+1)</f>
        <v/>
      </c>
      <c r="F186" s="13" t="n"/>
      <c r="G186" s="13" t="n"/>
      <c r="I186">
        <f>IFERROR(INDEX($D$13:$D$262,MATCH(TRUE(),INDEX(($D$13:$D$262&lt;&gt;"")*(ROW($D$13:$D$262)&gt;ROW($D186)),0),0)),"")</f>
        <v/>
      </c>
      <c r="J186">
        <f>IF(OR($C186="",$C186="Lopetus",$D186=""),"",IF($I186="",TODAY(),IF($I186=$D186,$D186,$I186-1)))</f>
        <v/>
      </c>
      <c r="K186">
        <f>IF(OR($C186="",$D186=""),$K185,IF($C186="Lopetus",$K185,IF($C186="Suomi",0,$K185+$E186)))</f>
        <v/>
      </c>
      <c r="L186">
        <f>IF(OR($C186="",$D186=""),$L185,IF($C186="Lopetus",$L185,IF($C186="Suomi",IF(AND($L185&gt;0,$K185&lt;=60),$L185,$D186),IF(AND($L185&gt;0,$K186&lt;=60),$L185,0))))</f>
        <v/>
      </c>
      <c r="M186">
        <f>IF(AND($C186="Suomi",$D186&lt;&gt;"",$L186&gt;0),$J186-$L186+1,"")</f>
        <v/>
      </c>
      <c r="N186">
        <f>IF(OR($C186="",$C186="Lopetus",$D186=""),0,MAX(0,MIN($J186,DATE(YEAR(TODAY())-1,12,31))-MAX($D186,DATE(YEAR(TODAY())-1,1,1))+1))</f>
        <v/>
      </c>
      <c r="O186">
        <f>IF(OR($C186="",$C186="Lopetus",$D186=""),0,MAX(0,MIN($J186,DATE(YEAR(TODAY()),12,31))-MAX($D186,DATE(YEAR(TODAY()),1,1))+1))</f>
        <v/>
      </c>
      <c r="P186">
        <f>IF(OR($C186="",$C186="Lopetus",$D186=""),0,MAX(0,MIN($J186,DATE(YEAR(TODAY())+1,12,31))-MAX($D186,DATE(YEAR(TODAY())+1,1,1))+1))</f>
        <v/>
      </c>
      <c r="Q186">
        <f>IF(OR($C186="",$C186="Lopetus",$D186=""),0,MAX(0,MIN($J186,TODAY())-MAX($D186,TODAY()-364)+1))</f>
        <v/>
      </c>
      <c r="R186">
        <f>IF(OR($C186="",$C186="Lopetus",$D186=""),0,MAX(0,MIN($J186,TODAY())-MAX($D186,TODAY()-181)+1))</f>
        <v/>
      </c>
      <c r="S186">
        <f>IF(OR($C186="",$C186="Lopetus",$D186="",Lisäominaisuudet!$C$51=""),0,MAX(0,MIN($J186,TODAY())-MAX($D186,Lisäominaisuudet!$C$51)+1))</f>
        <v/>
      </c>
    </row>
    <row r="187">
      <c r="B187" s="13">
        <f>IF($D187="","",ROW()-12)</f>
        <v/>
      </c>
      <c r="C187" s="13" t="n"/>
      <c r="D187" s="14" t="n"/>
      <c r="E187" s="15">
        <f>IF($J187="","",$J187-$D187+1)</f>
        <v/>
      </c>
      <c r="F187" s="13" t="n"/>
      <c r="G187" s="13" t="n"/>
      <c r="I187">
        <f>IFERROR(INDEX($D$13:$D$262,MATCH(TRUE(),INDEX(($D$13:$D$262&lt;&gt;"")*(ROW($D$13:$D$262)&gt;ROW($D187)),0),0)),"")</f>
        <v/>
      </c>
      <c r="J187">
        <f>IF(OR($C187="",$C187="Lopetus",$D187=""),"",IF($I187="",TODAY(),IF($I187=$D187,$D187,$I187-1)))</f>
        <v/>
      </c>
      <c r="K187">
        <f>IF(OR($C187="",$D187=""),$K186,IF($C187="Lopetus",$K186,IF($C187="Suomi",0,$K186+$E187)))</f>
        <v/>
      </c>
      <c r="L187">
        <f>IF(OR($C187="",$D187=""),$L186,IF($C187="Lopetus",$L186,IF($C187="Suomi",IF(AND($L186&gt;0,$K186&lt;=60),$L186,$D187),IF(AND($L186&gt;0,$K187&lt;=60),$L186,0))))</f>
        <v/>
      </c>
      <c r="M187">
        <f>IF(AND($C187="Suomi",$D187&lt;&gt;"",$L187&gt;0),$J187-$L187+1,"")</f>
        <v/>
      </c>
      <c r="N187">
        <f>IF(OR($C187="",$C187="Lopetus",$D187=""),0,MAX(0,MIN($J187,DATE(YEAR(TODAY())-1,12,31))-MAX($D187,DATE(YEAR(TODAY())-1,1,1))+1))</f>
        <v/>
      </c>
      <c r="O187">
        <f>IF(OR($C187="",$C187="Lopetus",$D187=""),0,MAX(0,MIN($J187,DATE(YEAR(TODAY()),12,31))-MAX($D187,DATE(YEAR(TODAY()),1,1))+1))</f>
        <v/>
      </c>
      <c r="P187">
        <f>IF(OR($C187="",$C187="Lopetus",$D187=""),0,MAX(0,MIN($J187,DATE(YEAR(TODAY())+1,12,31))-MAX($D187,DATE(YEAR(TODAY())+1,1,1))+1))</f>
        <v/>
      </c>
      <c r="Q187">
        <f>IF(OR($C187="",$C187="Lopetus",$D187=""),0,MAX(0,MIN($J187,TODAY())-MAX($D187,TODAY()-364)+1))</f>
        <v/>
      </c>
      <c r="R187">
        <f>IF(OR($C187="",$C187="Lopetus",$D187=""),0,MAX(0,MIN($J187,TODAY())-MAX($D187,TODAY()-181)+1))</f>
        <v/>
      </c>
      <c r="S187">
        <f>IF(OR($C187="",$C187="Lopetus",$D187="",Lisäominaisuudet!$C$51=""),0,MAX(0,MIN($J187,TODAY())-MAX($D187,Lisäominaisuudet!$C$51)+1))</f>
        <v/>
      </c>
    </row>
    <row r="188">
      <c r="B188" s="13">
        <f>IF($D188="","",ROW()-12)</f>
        <v/>
      </c>
      <c r="C188" s="13" t="n"/>
      <c r="D188" s="14" t="n"/>
      <c r="E188" s="15">
        <f>IF($J188="","",$J188-$D188+1)</f>
        <v/>
      </c>
      <c r="F188" s="13" t="n"/>
      <c r="G188" s="13" t="n"/>
      <c r="I188">
        <f>IFERROR(INDEX($D$13:$D$262,MATCH(TRUE(),INDEX(($D$13:$D$262&lt;&gt;"")*(ROW($D$13:$D$262)&gt;ROW($D188)),0),0)),"")</f>
        <v/>
      </c>
      <c r="J188">
        <f>IF(OR($C188="",$C188="Lopetus",$D188=""),"",IF($I188="",TODAY(),IF($I188=$D188,$D188,$I188-1)))</f>
        <v/>
      </c>
      <c r="K188">
        <f>IF(OR($C188="",$D188=""),$K187,IF($C188="Lopetus",$K187,IF($C188="Suomi",0,$K187+$E188)))</f>
        <v/>
      </c>
      <c r="L188">
        <f>IF(OR($C188="",$D188=""),$L187,IF($C188="Lopetus",$L187,IF($C188="Suomi",IF(AND($L187&gt;0,$K187&lt;=60),$L187,$D188),IF(AND($L187&gt;0,$K188&lt;=60),$L187,0))))</f>
        <v/>
      </c>
      <c r="M188">
        <f>IF(AND($C188="Suomi",$D188&lt;&gt;"",$L188&gt;0),$J188-$L188+1,"")</f>
        <v/>
      </c>
      <c r="N188">
        <f>IF(OR($C188="",$C188="Lopetus",$D188=""),0,MAX(0,MIN($J188,DATE(YEAR(TODAY())-1,12,31))-MAX($D188,DATE(YEAR(TODAY())-1,1,1))+1))</f>
        <v/>
      </c>
      <c r="O188">
        <f>IF(OR($C188="",$C188="Lopetus",$D188=""),0,MAX(0,MIN($J188,DATE(YEAR(TODAY()),12,31))-MAX($D188,DATE(YEAR(TODAY()),1,1))+1))</f>
        <v/>
      </c>
      <c r="P188">
        <f>IF(OR($C188="",$C188="Lopetus",$D188=""),0,MAX(0,MIN($J188,DATE(YEAR(TODAY())+1,12,31))-MAX($D188,DATE(YEAR(TODAY())+1,1,1))+1))</f>
        <v/>
      </c>
      <c r="Q188">
        <f>IF(OR($C188="",$C188="Lopetus",$D188=""),0,MAX(0,MIN($J188,TODAY())-MAX($D188,TODAY()-364)+1))</f>
        <v/>
      </c>
      <c r="R188">
        <f>IF(OR($C188="",$C188="Lopetus",$D188=""),0,MAX(0,MIN($J188,TODAY())-MAX($D188,TODAY()-181)+1))</f>
        <v/>
      </c>
      <c r="S188">
        <f>IF(OR($C188="",$C188="Lopetus",$D188="",Lisäominaisuudet!$C$51=""),0,MAX(0,MIN($J188,TODAY())-MAX($D188,Lisäominaisuudet!$C$51)+1))</f>
        <v/>
      </c>
    </row>
    <row r="189">
      <c r="B189" s="13">
        <f>IF($D189="","",ROW()-12)</f>
        <v/>
      </c>
      <c r="C189" s="13" t="n"/>
      <c r="D189" s="14" t="n"/>
      <c r="E189" s="15">
        <f>IF($J189="","",$J189-$D189+1)</f>
        <v/>
      </c>
      <c r="F189" s="13" t="n"/>
      <c r="G189" s="13" t="n"/>
      <c r="I189">
        <f>IFERROR(INDEX($D$13:$D$262,MATCH(TRUE(),INDEX(($D$13:$D$262&lt;&gt;"")*(ROW($D$13:$D$262)&gt;ROW($D189)),0),0)),"")</f>
        <v/>
      </c>
      <c r="J189">
        <f>IF(OR($C189="",$C189="Lopetus",$D189=""),"",IF($I189="",TODAY(),IF($I189=$D189,$D189,$I189-1)))</f>
        <v/>
      </c>
      <c r="K189">
        <f>IF(OR($C189="",$D189=""),$K188,IF($C189="Lopetus",$K188,IF($C189="Suomi",0,$K188+$E189)))</f>
        <v/>
      </c>
      <c r="L189">
        <f>IF(OR($C189="",$D189=""),$L188,IF($C189="Lopetus",$L188,IF($C189="Suomi",IF(AND($L188&gt;0,$K188&lt;=60),$L188,$D189),IF(AND($L188&gt;0,$K189&lt;=60),$L188,0))))</f>
        <v/>
      </c>
      <c r="M189">
        <f>IF(AND($C189="Suomi",$D189&lt;&gt;"",$L189&gt;0),$J189-$L189+1,"")</f>
        <v/>
      </c>
      <c r="N189">
        <f>IF(OR($C189="",$C189="Lopetus",$D189=""),0,MAX(0,MIN($J189,DATE(YEAR(TODAY())-1,12,31))-MAX($D189,DATE(YEAR(TODAY())-1,1,1))+1))</f>
        <v/>
      </c>
      <c r="O189">
        <f>IF(OR($C189="",$C189="Lopetus",$D189=""),0,MAX(0,MIN($J189,DATE(YEAR(TODAY()),12,31))-MAX($D189,DATE(YEAR(TODAY()),1,1))+1))</f>
        <v/>
      </c>
      <c r="P189">
        <f>IF(OR($C189="",$C189="Lopetus",$D189=""),0,MAX(0,MIN($J189,DATE(YEAR(TODAY())+1,12,31))-MAX($D189,DATE(YEAR(TODAY())+1,1,1))+1))</f>
        <v/>
      </c>
      <c r="Q189">
        <f>IF(OR($C189="",$C189="Lopetus",$D189=""),0,MAX(0,MIN($J189,TODAY())-MAX($D189,TODAY()-364)+1))</f>
        <v/>
      </c>
      <c r="R189">
        <f>IF(OR($C189="",$C189="Lopetus",$D189=""),0,MAX(0,MIN($J189,TODAY())-MAX($D189,TODAY()-181)+1))</f>
        <v/>
      </c>
      <c r="S189">
        <f>IF(OR($C189="",$C189="Lopetus",$D189="",Lisäominaisuudet!$C$51=""),0,MAX(0,MIN($J189,TODAY())-MAX($D189,Lisäominaisuudet!$C$51)+1))</f>
        <v/>
      </c>
    </row>
    <row r="190">
      <c r="B190" s="13">
        <f>IF($D190="","",ROW()-12)</f>
        <v/>
      </c>
      <c r="C190" s="13" t="n"/>
      <c r="D190" s="14" t="n"/>
      <c r="E190" s="15">
        <f>IF($J190="","",$J190-$D190+1)</f>
        <v/>
      </c>
      <c r="F190" s="13" t="n"/>
      <c r="G190" s="13" t="n"/>
      <c r="I190">
        <f>IFERROR(INDEX($D$13:$D$262,MATCH(TRUE(),INDEX(($D$13:$D$262&lt;&gt;"")*(ROW($D$13:$D$262)&gt;ROW($D190)),0),0)),"")</f>
        <v/>
      </c>
      <c r="J190">
        <f>IF(OR($C190="",$C190="Lopetus",$D190=""),"",IF($I190="",TODAY(),IF($I190=$D190,$D190,$I190-1)))</f>
        <v/>
      </c>
      <c r="K190">
        <f>IF(OR($C190="",$D190=""),$K189,IF($C190="Lopetus",$K189,IF($C190="Suomi",0,$K189+$E190)))</f>
        <v/>
      </c>
      <c r="L190">
        <f>IF(OR($C190="",$D190=""),$L189,IF($C190="Lopetus",$L189,IF($C190="Suomi",IF(AND($L189&gt;0,$K189&lt;=60),$L189,$D190),IF(AND($L189&gt;0,$K190&lt;=60),$L189,0))))</f>
        <v/>
      </c>
      <c r="M190">
        <f>IF(AND($C190="Suomi",$D190&lt;&gt;"",$L190&gt;0),$J190-$L190+1,"")</f>
        <v/>
      </c>
      <c r="N190">
        <f>IF(OR($C190="",$C190="Lopetus",$D190=""),0,MAX(0,MIN($J190,DATE(YEAR(TODAY())-1,12,31))-MAX($D190,DATE(YEAR(TODAY())-1,1,1))+1))</f>
        <v/>
      </c>
      <c r="O190">
        <f>IF(OR($C190="",$C190="Lopetus",$D190=""),0,MAX(0,MIN($J190,DATE(YEAR(TODAY()),12,31))-MAX($D190,DATE(YEAR(TODAY()),1,1))+1))</f>
        <v/>
      </c>
      <c r="P190">
        <f>IF(OR($C190="",$C190="Lopetus",$D190=""),0,MAX(0,MIN($J190,DATE(YEAR(TODAY())+1,12,31))-MAX($D190,DATE(YEAR(TODAY())+1,1,1))+1))</f>
        <v/>
      </c>
      <c r="Q190">
        <f>IF(OR($C190="",$C190="Lopetus",$D190=""),0,MAX(0,MIN($J190,TODAY())-MAX($D190,TODAY()-364)+1))</f>
        <v/>
      </c>
      <c r="R190">
        <f>IF(OR($C190="",$C190="Lopetus",$D190=""),0,MAX(0,MIN($J190,TODAY())-MAX($D190,TODAY()-181)+1))</f>
        <v/>
      </c>
      <c r="S190">
        <f>IF(OR($C190="",$C190="Lopetus",$D190="",Lisäominaisuudet!$C$51=""),0,MAX(0,MIN($J190,TODAY())-MAX($D190,Lisäominaisuudet!$C$51)+1))</f>
        <v/>
      </c>
    </row>
    <row r="191">
      <c r="B191" s="13">
        <f>IF($D191="","",ROW()-12)</f>
        <v/>
      </c>
      <c r="C191" s="13" t="n"/>
      <c r="D191" s="14" t="n"/>
      <c r="E191" s="15">
        <f>IF($J191="","",$J191-$D191+1)</f>
        <v/>
      </c>
      <c r="F191" s="13" t="n"/>
      <c r="G191" s="13" t="n"/>
      <c r="I191">
        <f>IFERROR(INDEX($D$13:$D$262,MATCH(TRUE(),INDEX(($D$13:$D$262&lt;&gt;"")*(ROW($D$13:$D$262)&gt;ROW($D191)),0),0)),"")</f>
        <v/>
      </c>
      <c r="J191">
        <f>IF(OR($C191="",$C191="Lopetus",$D191=""),"",IF($I191="",TODAY(),IF($I191=$D191,$D191,$I191-1)))</f>
        <v/>
      </c>
      <c r="K191">
        <f>IF(OR($C191="",$D191=""),$K190,IF($C191="Lopetus",$K190,IF($C191="Suomi",0,$K190+$E191)))</f>
        <v/>
      </c>
      <c r="L191">
        <f>IF(OR($C191="",$D191=""),$L190,IF($C191="Lopetus",$L190,IF($C191="Suomi",IF(AND($L190&gt;0,$K190&lt;=60),$L190,$D191),IF(AND($L190&gt;0,$K191&lt;=60),$L190,0))))</f>
        <v/>
      </c>
      <c r="M191">
        <f>IF(AND($C191="Suomi",$D191&lt;&gt;"",$L191&gt;0),$J191-$L191+1,"")</f>
        <v/>
      </c>
      <c r="N191">
        <f>IF(OR($C191="",$C191="Lopetus",$D191=""),0,MAX(0,MIN($J191,DATE(YEAR(TODAY())-1,12,31))-MAX($D191,DATE(YEAR(TODAY())-1,1,1))+1))</f>
        <v/>
      </c>
      <c r="O191">
        <f>IF(OR($C191="",$C191="Lopetus",$D191=""),0,MAX(0,MIN($J191,DATE(YEAR(TODAY()),12,31))-MAX($D191,DATE(YEAR(TODAY()),1,1))+1))</f>
        <v/>
      </c>
      <c r="P191">
        <f>IF(OR($C191="",$C191="Lopetus",$D191=""),0,MAX(0,MIN($J191,DATE(YEAR(TODAY())+1,12,31))-MAX($D191,DATE(YEAR(TODAY())+1,1,1))+1))</f>
        <v/>
      </c>
      <c r="Q191">
        <f>IF(OR($C191="",$C191="Lopetus",$D191=""),0,MAX(0,MIN($J191,TODAY())-MAX($D191,TODAY()-364)+1))</f>
        <v/>
      </c>
      <c r="R191">
        <f>IF(OR($C191="",$C191="Lopetus",$D191=""),0,MAX(0,MIN($J191,TODAY())-MAX($D191,TODAY()-181)+1))</f>
        <v/>
      </c>
      <c r="S191">
        <f>IF(OR($C191="",$C191="Lopetus",$D191="",Lisäominaisuudet!$C$51=""),0,MAX(0,MIN($J191,TODAY())-MAX($D191,Lisäominaisuudet!$C$51)+1))</f>
        <v/>
      </c>
    </row>
    <row r="192">
      <c r="B192" s="13">
        <f>IF($D192="","",ROW()-12)</f>
        <v/>
      </c>
      <c r="C192" s="13" t="n"/>
      <c r="D192" s="14" t="n"/>
      <c r="E192" s="15">
        <f>IF($J192="","",$J192-$D192+1)</f>
        <v/>
      </c>
      <c r="F192" s="13" t="n"/>
      <c r="G192" s="13" t="n"/>
      <c r="I192">
        <f>IFERROR(INDEX($D$13:$D$262,MATCH(TRUE(),INDEX(($D$13:$D$262&lt;&gt;"")*(ROW($D$13:$D$262)&gt;ROW($D192)),0),0)),"")</f>
        <v/>
      </c>
      <c r="J192">
        <f>IF(OR($C192="",$C192="Lopetus",$D192=""),"",IF($I192="",TODAY(),IF($I192=$D192,$D192,$I192-1)))</f>
        <v/>
      </c>
      <c r="K192">
        <f>IF(OR($C192="",$D192=""),$K191,IF($C192="Lopetus",$K191,IF($C192="Suomi",0,$K191+$E192)))</f>
        <v/>
      </c>
      <c r="L192">
        <f>IF(OR($C192="",$D192=""),$L191,IF($C192="Lopetus",$L191,IF($C192="Suomi",IF(AND($L191&gt;0,$K191&lt;=60),$L191,$D192),IF(AND($L191&gt;0,$K192&lt;=60),$L191,0))))</f>
        <v/>
      </c>
      <c r="M192">
        <f>IF(AND($C192="Suomi",$D192&lt;&gt;"",$L192&gt;0),$J192-$L192+1,"")</f>
        <v/>
      </c>
      <c r="N192">
        <f>IF(OR($C192="",$C192="Lopetus",$D192=""),0,MAX(0,MIN($J192,DATE(YEAR(TODAY())-1,12,31))-MAX($D192,DATE(YEAR(TODAY())-1,1,1))+1))</f>
        <v/>
      </c>
      <c r="O192">
        <f>IF(OR($C192="",$C192="Lopetus",$D192=""),0,MAX(0,MIN($J192,DATE(YEAR(TODAY()),12,31))-MAX($D192,DATE(YEAR(TODAY()),1,1))+1))</f>
        <v/>
      </c>
      <c r="P192">
        <f>IF(OR($C192="",$C192="Lopetus",$D192=""),0,MAX(0,MIN($J192,DATE(YEAR(TODAY())+1,12,31))-MAX($D192,DATE(YEAR(TODAY())+1,1,1))+1))</f>
        <v/>
      </c>
      <c r="Q192">
        <f>IF(OR($C192="",$C192="Lopetus",$D192=""),0,MAX(0,MIN($J192,TODAY())-MAX($D192,TODAY()-364)+1))</f>
        <v/>
      </c>
      <c r="R192">
        <f>IF(OR($C192="",$C192="Lopetus",$D192=""),0,MAX(0,MIN($J192,TODAY())-MAX($D192,TODAY()-181)+1))</f>
        <v/>
      </c>
      <c r="S192">
        <f>IF(OR($C192="",$C192="Lopetus",$D192="",Lisäominaisuudet!$C$51=""),0,MAX(0,MIN($J192,TODAY())-MAX($D192,Lisäominaisuudet!$C$51)+1))</f>
        <v/>
      </c>
    </row>
    <row r="193">
      <c r="B193" s="13">
        <f>IF($D193="","",ROW()-12)</f>
        <v/>
      </c>
      <c r="C193" s="13" t="n"/>
      <c r="D193" s="14" t="n"/>
      <c r="E193" s="15">
        <f>IF($J193="","",$J193-$D193+1)</f>
        <v/>
      </c>
      <c r="F193" s="13" t="n"/>
      <c r="G193" s="13" t="n"/>
      <c r="I193">
        <f>IFERROR(INDEX($D$13:$D$262,MATCH(TRUE(),INDEX(($D$13:$D$262&lt;&gt;"")*(ROW($D$13:$D$262)&gt;ROW($D193)),0),0)),"")</f>
        <v/>
      </c>
      <c r="J193">
        <f>IF(OR($C193="",$C193="Lopetus",$D193=""),"",IF($I193="",TODAY(),IF($I193=$D193,$D193,$I193-1)))</f>
        <v/>
      </c>
      <c r="K193">
        <f>IF(OR($C193="",$D193=""),$K192,IF($C193="Lopetus",$K192,IF($C193="Suomi",0,$K192+$E193)))</f>
        <v/>
      </c>
      <c r="L193">
        <f>IF(OR($C193="",$D193=""),$L192,IF($C193="Lopetus",$L192,IF($C193="Suomi",IF(AND($L192&gt;0,$K192&lt;=60),$L192,$D193),IF(AND($L192&gt;0,$K193&lt;=60),$L192,0))))</f>
        <v/>
      </c>
      <c r="M193">
        <f>IF(AND($C193="Suomi",$D193&lt;&gt;"",$L193&gt;0),$J193-$L193+1,"")</f>
        <v/>
      </c>
      <c r="N193">
        <f>IF(OR($C193="",$C193="Lopetus",$D193=""),0,MAX(0,MIN($J193,DATE(YEAR(TODAY())-1,12,31))-MAX($D193,DATE(YEAR(TODAY())-1,1,1))+1))</f>
        <v/>
      </c>
      <c r="O193">
        <f>IF(OR($C193="",$C193="Lopetus",$D193=""),0,MAX(0,MIN($J193,DATE(YEAR(TODAY()),12,31))-MAX($D193,DATE(YEAR(TODAY()),1,1))+1))</f>
        <v/>
      </c>
      <c r="P193">
        <f>IF(OR($C193="",$C193="Lopetus",$D193=""),0,MAX(0,MIN($J193,DATE(YEAR(TODAY())+1,12,31))-MAX($D193,DATE(YEAR(TODAY())+1,1,1))+1))</f>
        <v/>
      </c>
      <c r="Q193">
        <f>IF(OR($C193="",$C193="Lopetus",$D193=""),0,MAX(0,MIN($J193,TODAY())-MAX($D193,TODAY()-364)+1))</f>
        <v/>
      </c>
      <c r="R193">
        <f>IF(OR($C193="",$C193="Lopetus",$D193=""),0,MAX(0,MIN($J193,TODAY())-MAX($D193,TODAY()-181)+1))</f>
        <v/>
      </c>
      <c r="S193">
        <f>IF(OR($C193="",$C193="Lopetus",$D193="",Lisäominaisuudet!$C$51=""),0,MAX(0,MIN($J193,TODAY())-MAX($D193,Lisäominaisuudet!$C$51)+1))</f>
        <v/>
      </c>
    </row>
    <row r="194">
      <c r="B194" s="13">
        <f>IF($D194="","",ROW()-12)</f>
        <v/>
      </c>
      <c r="C194" s="13" t="n"/>
      <c r="D194" s="14" t="n"/>
      <c r="E194" s="15">
        <f>IF($J194="","",$J194-$D194+1)</f>
        <v/>
      </c>
      <c r="F194" s="13" t="n"/>
      <c r="G194" s="13" t="n"/>
      <c r="I194">
        <f>IFERROR(INDEX($D$13:$D$262,MATCH(TRUE(),INDEX(($D$13:$D$262&lt;&gt;"")*(ROW($D$13:$D$262)&gt;ROW($D194)),0),0)),"")</f>
        <v/>
      </c>
      <c r="J194">
        <f>IF(OR($C194="",$C194="Lopetus",$D194=""),"",IF($I194="",TODAY(),IF($I194=$D194,$D194,$I194-1)))</f>
        <v/>
      </c>
      <c r="K194">
        <f>IF(OR($C194="",$D194=""),$K193,IF($C194="Lopetus",$K193,IF($C194="Suomi",0,$K193+$E194)))</f>
        <v/>
      </c>
      <c r="L194">
        <f>IF(OR($C194="",$D194=""),$L193,IF($C194="Lopetus",$L193,IF($C194="Suomi",IF(AND($L193&gt;0,$K193&lt;=60),$L193,$D194),IF(AND($L193&gt;0,$K194&lt;=60),$L193,0))))</f>
        <v/>
      </c>
      <c r="M194">
        <f>IF(AND($C194="Suomi",$D194&lt;&gt;"",$L194&gt;0),$J194-$L194+1,"")</f>
        <v/>
      </c>
      <c r="N194">
        <f>IF(OR($C194="",$C194="Lopetus",$D194=""),0,MAX(0,MIN($J194,DATE(YEAR(TODAY())-1,12,31))-MAX($D194,DATE(YEAR(TODAY())-1,1,1))+1))</f>
        <v/>
      </c>
      <c r="O194">
        <f>IF(OR($C194="",$C194="Lopetus",$D194=""),0,MAX(0,MIN($J194,DATE(YEAR(TODAY()),12,31))-MAX($D194,DATE(YEAR(TODAY()),1,1))+1))</f>
        <v/>
      </c>
      <c r="P194">
        <f>IF(OR($C194="",$C194="Lopetus",$D194=""),0,MAX(0,MIN($J194,DATE(YEAR(TODAY())+1,12,31))-MAX($D194,DATE(YEAR(TODAY())+1,1,1))+1))</f>
        <v/>
      </c>
      <c r="Q194">
        <f>IF(OR($C194="",$C194="Lopetus",$D194=""),0,MAX(0,MIN($J194,TODAY())-MAX($D194,TODAY()-364)+1))</f>
        <v/>
      </c>
      <c r="R194">
        <f>IF(OR($C194="",$C194="Lopetus",$D194=""),0,MAX(0,MIN($J194,TODAY())-MAX($D194,TODAY()-181)+1))</f>
        <v/>
      </c>
      <c r="S194">
        <f>IF(OR($C194="",$C194="Lopetus",$D194="",Lisäominaisuudet!$C$51=""),0,MAX(0,MIN($J194,TODAY())-MAX($D194,Lisäominaisuudet!$C$51)+1))</f>
        <v/>
      </c>
    </row>
    <row r="195">
      <c r="B195" s="13">
        <f>IF($D195="","",ROW()-12)</f>
        <v/>
      </c>
      <c r="C195" s="13" t="n"/>
      <c r="D195" s="14" t="n"/>
      <c r="E195" s="15">
        <f>IF($J195="","",$J195-$D195+1)</f>
        <v/>
      </c>
      <c r="F195" s="13" t="n"/>
      <c r="G195" s="13" t="n"/>
      <c r="I195">
        <f>IFERROR(INDEX($D$13:$D$262,MATCH(TRUE(),INDEX(($D$13:$D$262&lt;&gt;"")*(ROW($D$13:$D$262)&gt;ROW($D195)),0),0)),"")</f>
        <v/>
      </c>
      <c r="J195">
        <f>IF(OR($C195="",$C195="Lopetus",$D195=""),"",IF($I195="",TODAY(),IF($I195=$D195,$D195,$I195-1)))</f>
        <v/>
      </c>
      <c r="K195">
        <f>IF(OR($C195="",$D195=""),$K194,IF($C195="Lopetus",$K194,IF($C195="Suomi",0,$K194+$E195)))</f>
        <v/>
      </c>
      <c r="L195">
        <f>IF(OR($C195="",$D195=""),$L194,IF($C195="Lopetus",$L194,IF($C195="Suomi",IF(AND($L194&gt;0,$K194&lt;=60),$L194,$D195),IF(AND($L194&gt;0,$K195&lt;=60),$L194,0))))</f>
        <v/>
      </c>
      <c r="M195">
        <f>IF(AND($C195="Suomi",$D195&lt;&gt;"",$L195&gt;0),$J195-$L195+1,"")</f>
        <v/>
      </c>
      <c r="N195">
        <f>IF(OR($C195="",$C195="Lopetus",$D195=""),0,MAX(0,MIN($J195,DATE(YEAR(TODAY())-1,12,31))-MAX($D195,DATE(YEAR(TODAY())-1,1,1))+1))</f>
        <v/>
      </c>
      <c r="O195">
        <f>IF(OR($C195="",$C195="Lopetus",$D195=""),0,MAX(0,MIN($J195,DATE(YEAR(TODAY()),12,31))-MAX($D195,DATE(YEAR(TODAY()),1,1))+1))</f>
        <v/>
      </c>
      <c r="P195">
        <f>IF(OR($C195="",$C195="Lopetus",$D195=""),0,MAX(0,MIN($J195,DATE(YEAR(TODAY())+1,12,31))-MAX($D195,DATE(YEAR(TODAY())+1,1,1))+1))</f>
        <v/>
      </c>
      <c r="Q195">
        <f>IF(OR($C195="",$C195="Lopetus",$D195=""),0,MAX(0,MIN($J195,TODAY())-MAX($D195,TODAY()-364)+1))</f>
        <v/>
      </c>
      <c r="R195">
        <f>IF(OR($C195="",$C195="Lopetus",$D195=""),0,MAX(0,MIN($J195,TODAY())-MAX($D195,TODAY()-181)+1))</f>
        <v/>
      </c>
      <c r="S195">
        <f>IF(OR($C195="",$C195="Lopetus",$D195="",Lisäominaisuudet!$C$51=""),0,MAX(0,MIN($J195,TODAY())-MAX($D195,Lisäominaisuudet!$C$51)+1))</f>
        <v/>
      </c>
    </row>
    <row r="196">
      <c r="B196" s="13">
        <f>IF($D196="","",ROW()-12)</f>
        <v/>
      </c>
      <c r="C196" s="13" t="n"/>
      <c r="D196" s="14" t="n"/>
      <c r="E196" s="15">
        <f>IF($J196="","",$J196-$D196+1)</f>
        <v/>
      </c>
      <c r="F196" s="13" t="n"/>
      <c r="G196" s="13" t="n"/>
      <c r="I196">
        <f>IFERROR(INDEX($D$13:$D$262,MATCH(TRUE(),INDEX(($D$13:$D$262&lt;&gt;"")*(ROW($D$13:$D$262)&gt;ROW($D196)),0),0)),"")</f>
        <v/>
      </c>
      <c r="J196">
        <f>IF(OR($C196="",$C196="Lopetus",$D196=""),"",IF($I196="",TODAY(),IF($I196=$D196,$D196,$I196-1)))</f>
        <v/>
      </c>
      <c r="K196">
        <f>IF(OR($C196="",$D196=""),$K195,IF($C196="Lopetus",$K195,IF($C196="Suomi",0,$K195+$E196)))</f>
        <v/>
      </c>
      <c r="L196">
        <f>IF(OR($C196="",$D196=""),$L195,IF($C196="Lopetus",$L195,IF($C196="Suomi",IF(AND($L195&gt;0,$K195&lt;=60),$L195,$D196),IF(AND($L195&gt;0,$K196&lt;=60),$L195,0))))</f>
        <v/>
      </c>
      <c r="M196">
        <f>IF(AND($C196="Suomi",$D196&lt;&gt;"",$L196&gt;0),$J196-$L196+1,"")</f>
        <v/>
      </c>
      <c r="N196">
        <f>IF(OR($C196="",$C196="Lopetus",$D196=""),0,MAX(0,MIN($J196,DATE(YEAR(TODAY())-1,12,31))-MAX($D196,DATE(YEAR(TODAY())-1,1,1))+1))</f>
        <v/>
      </c>
      <c r="O196">
        <f>IF(OR($C196="",$C196="Lopetus",$D196=""),0,MAX(0,MIN($J196,DATE(YEAR(TODAY()),12,31))-MAX($D196,DATE(YEAR(TODAY()),1,1))+1))</f>
        <v/>
      </c>
      <c r="P196">
        <f>IF(OR($C196="",$C196="Lopetus",$D196=""),0,MAX(0,MIN($J196,DATE(YEAR(TODAY())+1,12,31))-MAX($D196,DATE(YEAR(TODAY())+1,1,1))+1))</f>
        <v/>
      </c>
      <c r="Q196">
        <f>IF(OR($C196="",$C196="Lopetus",$D196=""),0,MAX(0,MIN($J196,TODAY())-MAX($D196,TODAY()-364)+1))</f>
        <v/>
      </c>
      <c r="R196">
        <f>IF(OR($C196="",$C196="Lopetus",$D196=""),0,MAX(0,MIN($J196,TODAY())-MAX($D196,TODAY()-181)+1))</f>
        <v/>
      </c>
      <c r="S196">
        <f>IF(OR($C196="",$C196="Lopetus",$D196="",Lisäominaisuudet!$C$51=""),0,MAX(0,MIN($J196,TODAY())-MAX($D196,Lisäominaisuudet!$C$51)+1))</f>
        <v/>
      </c>
    </row>
    <row r="197">
      <c r="B197" s="13">
        <f>IF($D197="","",ROW()-12)</f>
        <v/>
      </c>
      <c r="C197" s="13" t="n"/>
      <c r="D197" s="14" t="n"/>
      <c r="E197" s="15">
        <f>IF($J197="","",$J197-$D197+1)</f>
        <v/>
      </c>
      <c r="F197" s="13" t="n"/>
      <c r="G197" s="13" t="n"/>
      <c r="I197">
        <f>IFERROR(INDEX($D$13:$D$262,MATCH(TRUE(),INDEX(($D$13:$D$262&lt;&gt;"")*(ROW($D$13:$D$262)&gt;ROW($D197)),0),0)),"")</f>
        <v/>
      </c>
      <c r="J197">
        <f>IF(OR($C197="",$C197="Lopetus",$D197=""),"",IF($I197="",TODAY(),IF($I197=$D197,$D197,$I197-1)))</f>
        <v/>
      </c>
      <c r="K197">
        <f>IF(OR($C197="",$D197=""),$K196,IF($C197="Lopetus",$K196,IF($C197="Suomi",0,$K196+$E197)))</f>
        <v/>
      </c>
      <c r="L197">
        <f>IF(OR($C197="",$D197=""),$L196,IF($C197="Lopetus",$L196,IF($C197="Suomi",IF(AND($L196&gt;0,$K196&lt;=60),$L196,$D197),IF(AND($L196&gt;0,$K197&lt;=60),$L196,0))))</f>
        <v/>
      </c>
      <c r="M197">
        <f>IF(AND($C197="Suomi",$D197&lt;&gt;"",$L197&gt;0),$J197-$L197+1,"")</f>
        <v/>
      </c>
      <c r="N197">
        <f>IF(OR($C197="",$C197="Lopetus",$D197=""),0,MAX(0,MIN($J197,DATE(YEAR(TODAY())-1,12,31))-MAX($D197,DATE(YEAR(TODAY())-1,1,1))+1))</f>
        <v/>
      </c>
      <c r="O197">
        <f>IF(OR($C197="",$C197="Lopetus",$D197=""),0,MAX(0,MIN($J197,DATE(YEAR(TODAY()),12,31))-MAX($D197,DATE(YEAR(TODAY()),1,1))+1))</f>
        <v/>
      </c>
      <c r="P197">
        <f>IF(OR($C197="",$C197="Lopetus",$D197=""),0,MAX(0,MIN($J197,DATE(YEAR(TODAY())+1,12,31))-MAX($D197,DATE(YEAR(TODAY())+1,1,1))+1))</f>
        <v/>
      </c>
      <c r="Q197">
        <f>IF(OR($C197="",$C197="Lopetus",$D197=""),0,MAX(0,MIN($J197,TODAY())-MAX($D197,TODAY()-364)+1))</f>
        <v/>
      </c>
      <c r="R197">
        <f>IF(OR($C197="",$C197="Lopetus",$D197=""),0,MAX(0,MIN($J197,TODAY())-MAX($D197,TODAY()-181)+1))</f>
        <v/>
      </c>
      <c r="S197">
        <f>IF(OR($C197="",$C197="Lopetus",$D197="",Lisäominaisuudet!$C$51=""),0,MAX(0,MIN($J197,TODAY())-MAX($D197,Lisäominaisuudet!$C$51)+1))</f>
        <v/>
      </c>
    </row>
    <row r="198">
      <c r="B198" s="13">
        <f>IF($D198="","",ROW()-12)</f>
        <v/>
      </c>
      <c r="C198" s="13" t="n"/>
      <c r="D198" s="14" t="n"/>
      <c r="E198" s="15">
        <f>IF($J198="","",$J198-$D198+1)</f>
        <v/>
      </c>
      <c r="F198" s="13" t="n"/>
      <c r="G198" s="13" t="n"/>
      <c r="I198">
        <f>IFERROR(INDEX($D$13:$D$262,MATCH(TRUE(),INDEX(($D$13:$D$262&lt;&gt;"")*(ROW($D$13:$D$262)&gt;ROW($D198)),0),0)),"")</f>
        <v/>
      </c>
      <c r="J198">
        <f>IF(OR($C198="",$C198="Lopetus",$D198=""),"",IF($I198="",TODAY(),IF($I198=$D198,$D198,$I198-1)))</f>
        <v/>
      </c>
      <c r="K198">
        <f>IF(OR($C198="",$D198=""),$K197,IF($C198="Lopetus",$K197,IF($C198="Suomi",0,$K197+$E198)))</f>
        <v/>
      </c>
      <c r="L198">
        <f>IF(OR($C198="",$D198=""),$L197,IF($C198="Lopetus",$L197,IF($C198="Suomi",IF(AND($L197&gt;0,$K197&lt;=60),$L197,$D198),IF(AND($L197&gt;0,$K198&lt;=60),$L197,0))))</f>
        <v/>
      </c>
      <c r="M198">
        <f>IF(AND($C198="Suomi",$D198&lt;&gt;"",$L198&gt;0),$J198-$L198+1,"")</f>
        <v/>
      </c>
      <c r="N198">
        <f>IF(OR($C198="",$C198="Lopetus",$D198=""),0,MAX(0,MIN($J198,DATE(YEAR(TODAY())-1,12,31))-MAX($D198,DATE(YEAR(TODAY())-1,1,1))+1))</f>
        <v/>
      </c>
      <c r="O198">
        <f>IF(OR($C198="",$C198="Lopetus",$D198=""),0,MAX(0,MIN($J198,DATE(YEAR(TODAY()),12,31))-MAX($D198,DATE(YEAR(TODAY()),1,1))+1))</f>
        <v/>
      </c>
      <c r="P198">
        <f>IF(OR($C198="",$C198="Lopetus",$D198=""),0,MAX(0,MIN($J198,DATE(YEAR(TODAY())+1,12,31))-MAX($D198,DATE(YEAR(TODAY())+1,1,1))+1))</f>
        <v/>
      </c>
      <c r="Q198">
        <f>IF(OR($C198="",$C198="Lopetus",$D198=""),0,MAX(0,MIN($J198,TODAY())-MAX($D198,TODAY()-364)+1))</f>
        <v/>
      </c>
      <c r="R198">
        <f>IF(OR($C198="",$C198="Lopetus",$D198=""),0,MAX(0,MIN($J198,TODAY())-MAX($D198,TODAY()-181)+1))</f>
        <v/>
      </c>
      <c r="S198">
        <f>IF(OR($C198="",$C198="Lopetus",$D198="",Lisäominaisuudet!$C$51=""),0,MAX(0,MIN($J198,TODAY())-MAX($D198,Lisäominaisuudet!$C$51)+1))</f>
        <v/>
      </c>
    </row>
    <row r="199">
      <c r="B199" s="13">
        <f>IF($D199="","",ROW()-12)</f>
        <v/>
      </c>
      <c r="C199" s="13" t="n"/>
      <c r="D199" s="14" t="n"/>
      <c r="E199" s="15">
        <f>IF($J199="","",$J199-$D199+1)</f>
        <v/>
      </c>
      <c r="F199" s="13" t="n"/>
      <c r="G199" s="13" t="n"/>
      <c r="I199">
        <f>IFERROR(INDEX($D$13:$D$262,MATCH(TRUE(),INDEX(($D$13:$D$262&lt;&gt;"")*(ROW($D$13:$D$262)&gt;ROW($D199)),0),0)),"")</f>
        <v/>
      </c>
      <c r="J199">
        <f>IF(OR($C199="",$C199="Lopetus",$D199=""),"",IF($I199="",TODAY(),IF($I199=$D199,$D199,$I199-1)))</f>
        <v/>
      </c>
      <c r="K199">
        <f>IF(OR($C199="",$D199=""),$K198,IF($C199="Lopetus",$K198,IF($C199="Suomi",0,$K198+$E199)))</f>
        <v/>
      </c>
      <c r="L199">
        <f>IF(OR($C199="",$D199=""),$L198,IF($C199="Lopetus",$L198,IF($C199="Suomi",IF(AND($L198&gt;0,$K198&lt;=60),$L198,$D199),IF(AND($L198&gt;0,$K199&lt;=60),$L198,0))))</f>
        <v/>
      </c>
      <c r="M199">
        <f>IF(AND($C199="Suomi",$D199&lt;&gt;"",$L199&gt;0),$J199-$L199+1,"")</f>
        <v/>
      </c>
      <c r="N199">
        <f>IF(OR($C199="",$C199="Lopetus",$D199=""),0,MAX(0,MIN($J199,DATE(YEAR(TODAY())-1,12,31))-MAX($D199,DATE(YEAR(TODAY())-1,1,1))+1))</f>
        <v/>
      </c>
      <c r="O199">
        <f>IF(OR($C199="",$C199="Lopetus",$D199=""),0,MAX(0,MIN($J199,DATE(YEAR(TODAY()),12,31))-MAX($D199,DATE(YEAR(TODAY()),1,1))+1))</f>
        <v/>
      </c>
      <c r="P199">
        <f>IF(OR($C199="",$C199="Lopetus",$D199=""),0,MAX(0,MIN($J199,DATE(YEAR(TODAY())+1,12,31))-MAX($D199,DATE(YEAR(TODAY())+1,1,1))+1))</f>
        <v/>
      </c>
      <c r="Q199">
        <f>IF(OR($C199="",$C199="Lopetus",$D199=""),0,MAX(0,MIN($J199,TODAY())-MAX($D199,TODAY()-364)+1))</f>
        <v/>
      </c>
      <c r="R199">
        <f>IF(OR($C199="",$C199="Lopetus",$D199=""),0,MAX(0,MIN($J199,TODAY())-MAX($D199,TODAY()-181)+1))</f>
        <v/>
      </c>
      <c r="S199">
        <f>IF(OR($C199="",$C199="Lopetus",$D199="",Lisäominaisuudet!$C$51=""),0,MAX(0,MIN($J199,TODAY())-MAX($D199,Lisäominaisuudet!$C$51)+1))</f>
        <v/>
      </c>
    </row>
    <row r="200">
      <c r="B200" s="13">
        <f>IF($D200="","",ROW()-12)</f>
        <v/>
      </c>
      <c r="C200" s="13" t="n"/>
      <c r="D200" s="14" t="n"/>
      <c r="E200" s="15">
        <f>IF($J200="","",$J200-$D200+1)</f>
        <v/>
      </c>
      <c r="F200" s="13" t="n"/>
      <c r="G200" s="13" t="n"/>
      <c r="I200">
        <f>IFERROR(INDEX($D$13:$D$262,MATCH(TRUE(),INDEX(($D$13:$D$262&lt;&gt;"")*(ROW($D$13:$D$262)&gt;ROW($D200)),0),0)),"")</f>
        <v/>
      </c>
      <c r="J200">
        <f>IF(OR($C200="",$C200="Lopetus",$D200=""),"",IF($I200="",TODAY(),IF($I200=$D200,$D200,$I200-1)))</f>
        <v/>
      </c>
      <c r="K200">
        <f>IF(OR($C200="",$D200=""),$K199,IF($C200="Lopetus",$K199,IF($C200="Suomi",0,$K199+$E200)))</f>
        <v/>
      </c>
      <c r="L200">
        <f>IF(OR($C200="",$D200=""),$L199,IF($C200="Lopetus",$L199,IF($C200="Suomi",IF(AND($L199&gt;0,$K199&lt;=60),$L199,$D200),IF(AND($L199&gt;0,$K200&lt;=60),$L199,0))))</f>
        <v/>
      </c>
      <c r="M200">
        <f>IF(AND($C200="Suomi",$D200&lt;&gt;"",$L200&gt;0),$J200-$L200+1,"")</f>
        <v/>
      </c>
      <c r="N200">
        <f>IF(OR($C200="",$C200="Lopetus",$D200=""),0,MAX(0,MIN($J200,DATE(YEAR(TODAY())-1,12,31))-MAX($D200,DATE(YEAR(TODAY())-1,1,1))+1))</f>
        <v/>
      </c>
      <c r="O200">
        <f>IF(OR($C200="",$C200="Lopetus",$D200=""),0,MAX(0,MIN($J200,DATE(YEAR(TODAY()),12,31))-MAX($D200,DATE(YEAR(TODAY()),1,1))+1))</f>
        <v/>
      </c>
      <c r="P200">
        <f>IF(OR($C200="",$C200="Lopetus",$D200=""),0,MAX(0,MIN($J200,DATE(YEAR(TODAY())+1,12,31))-MAX($D200,DATE(YEAR(TODAY())+1,1,1))+1))</f>
        <v/>
      </c>
      <c r="Q200">
        <f>IF(OR($C200="",$C200="Lopetus",$D200=""),0,MAX(0,MIN($J200,TODAY())-MAX($D200,TODAY()-364)+1))</f>
        <v/>
      </c>
      <c r="R200">
        <f>IF(OR($C200="",$C200="Lopetus",$D200=""),0,MAX(0,MIN($J200,TODAY())-MAX($D200,TODAY()-181)+1))</f>
        <v/>
      </c>
      <c r="S200">
        <f>IF(OR($C200="",$C200="Lopetus",$D200="",Lisäominaisuudet!$C$51=""),0,MAX(0,MIN($J200,TODAY())-MAX($D200,Lisäominaisuudet!$C$51)+1))</f>
        <v/>
      </c>
    </row>
    <row r="201">
      <c r="B201" s="13">
        <f>IF($D201="","",ROW()-12)</f>
        <v/>
      </c>
      <c r="C201" s="13" t="n"/>
      <c r="D201" s="14" t="n"/>
      <c r="E201" s="15">
        <f>IF($J201="","",$J201-$D201+1)</f>
        <v/>
      </c>
      <c r="F201" s="13" t="n"/>
      <c r="G201" s="13" t="n"/>
      <c r="I201">
        <f>IFERROR(INDEX($D$13:$D$262,MATCH(TRUE(),INDEX(($D$13:$D$262&lt;&gt;"")*(ROW($D$13:$D$262)&gt;ROW($D201)),0),0)),"")</f>
        <v/>
      </c>
      <c r="J201">
        <f>IF(OR($C201="",$C201="Lopetus",$D201=""),"",IF($I201="",TODAY(),IF($I201=$D201,$D201,$I201-1)))</f>
        <v/>
      </c>
      <c r="K201">
        <f>IF(OR($C201="",$D201=""),$K200,IF($C201="Lopetus",$K200,IF($C201="Suomi",0,$K200+$E201)))</f>
        <v/>
      </c>
      <c r="L201">
        <f>IF(OR($C201="",$D201=""),$L200,IF($C201="Lopetus",$L200,IF($C201="Suomi",IF(AND($L200&gt;0,$K200&lt;=60),$L200,$D201),IF(AND($L200&gt;0,$K201&lt;=60),$L200,0))))</f>
        <v/>
      </c>
      <c r="M201">
        <f>IF(AND($C201="Suomi",$D201&lt;&gt;"",$L201&gt;0),$J201-$L201+1,"")</f>
        <v/>
      </c>
      <c r="N201">
        <f>IF(OR($C201="",$C201="Lopetus",$D201=""),0,MAX(0,MIN($J201,DATE(YEAR(TODAY())-1,12,31))-MAX($D201,DATE(YEAR(TODAY())-1,1,1))+1))</f>
        <v/>
      </c>
      <c r="O201">
        <f>IF(OR($C201="",$C201="Lopetus",$D201=""),0,MAX(0,MIN($J201,DATE(YEAR(TODAY()),12,31))-MAX($D201,DATE(YEAR(TODAY()),1,1))+1))</f>
        <v/>
      </c>
      <c r="P201">
        <f>IF(OR($C201="",$C201="Lopetus",$D201=""),0,MAX(0,MIN($J201,DATE(YEAR(TODAY())+1,12,31))-MAX($D201,DATE(YEAR(TODAY())+1,1,1))+1))</f>
        <v/>
      </c>
      <c r="Q201">
        <f>IF(OR($C201="",$C201="Lopetus",$D201=""),0,MAX(0,MIN($J201,TODAY())-MAX($D201,TODAY()-364)+1))</f>
        <v/>
      </c>
      <c r="R201">
        <f>IF(OR($C201="",$C201="Lopetus",$D201=""),0,MAX(0,MIN($J201,TODAY())-MAX($D201,TODAY()-181)+1))</f>
        <v/>
      </c>
      <c r="S201">
        <f>IF(OR($C201="",$C201="Lopetus",$D201="",Lisäominaisuudet!$C$51=""),0,MAX(0,MIN($J201,TODAY())-MAX($D201,Lisäominaisuudet!$C$51)+1))</f>
        <v/>
      </c>
    </row>
    <row r="202">
      <c r="B202" s="13">
        <f>IF($D202="","",ROW()-12)</f>
        <v/>
      </c>
      <c r="C202" s="13" t="n"/>
      <c r="D202" s="14" t="n"/>
      <c r="E202" s="15">
        <f>IF($J202="","",$J202-$D202+1)</f>
        <v/>
      </c>
      <c r="F202" s="13" t="n"/>
      <c r="G202" s="13" t="n"/>
      <c r="I202">
        <f>IFERROR(INDEX($D$13:$D$262,MATCH(TRUE(),INDEX(($D$13:$D$262&lt;&gt;"")*(ROW($D$13:$D$262)&gt;ROW($D202)),0),0)),"")</f>
        <v/>
      </c>
      <c r="J202">
        <f>IF(OR($C202="",$C202="Lopetus",$D202=""),"",IF($I202="",TODAY(),IF($I202=$D202,$D202,$I202-1)))</f>
        <v/>
      </c>
      <c r="K202">
        <f>IF(OR($C202="",$D202=""),$K201,IF($C202="Lopetus",$K201,IF($C202="Suomi",0,$K201+$E202)))</f>
        <v/>
      </c>
      <c r="L202">
        <f>IF(OR($C202="",$D202=""),$L201,IF($C202="Lopetus",$L201,IF($C202="Suomi",IF(AND($L201&gt;0,$K201&lt;=60),$L201,$D202),IF(AND($L201&gt;0,$K202&lt;=60),$L201,0))))</f>
        <v/>
      </c>
      <c r="M202">
        <f>IF(AND($C202="Suomi",$D202&lt;&gt;"",$L202&gt;0),$J202-$L202+1,"")</f>
        <v/>
      </c>
      <c r="N202">
        <f>IF(OR($C202="",$C202="Lopetus",$D202=""),0,MAX(0,MIN($J202,DATE(YEAR(TODAY())-1,12,31))-MAX($D202,DATE(YEAR(TODAY())-1,1,1))+1))</f>
        <v/>
      </c>
      <c r="O202">
        <f>IF(OR($C202="",$C202="Lopetus",$D202=""),0,MAX(0,MIN($J202,DATE(YEAR(TODAY()),12,31))-MAX($D202,DATE(YEAR(TODAY()),1,1))+1))</f>
        <v/>
      </c>
      <c r="P202">
        <f>IF(OR($C202="",$C202="Lopetus",$D202=""),0,MAX(0,MIN($J202,DATE(YEAR(TODAY())+1,12,31))-MAX($D202,DATE(YEAR(TODAY())+1,1,1))+1))</f>
        <v/>
      </c>
      <c r="Q202">
        <f>IF(OR($C202="",$C202="Lopetus",$D202=""),0,MAX(0,MIN($J202,TODAY())-MAX($D202,TODAY()-364)+1))</f>
        <v/>
      </c>
      <c r="R202">
        <f>IF(OR($C202="",$C202="Lopetus",$D202=""),0,MAX(0,MIN($J202,TODAY())-MAX($D202,TODAY()-181)+1))</f>
        <v/>
      </c>
      <c r="S202">
        <f>IF(OR($C202="",$C202="Lopetus",$D202="",Lisäominaisuudet!$C$51=""),0,MAX(0,MIN($J202,TODAY())-MAX($D202,Lisäominaisuudet!$C$51)+1))</f>
        <v/>
      </c>
    </row>
    <row r="203">
      <c r="B203" s="13">
        <f>IF($D203="","",ROW()-12)</f>
        <v/>
      </c>
      <c r="C203" s="13" t="n"/>
      <c r="D203" s="14" t="n"/>
      <c r="E203" s="15">
        <f>IF($J203="","",$J203-$D203+1)</f>
        <v/>
      </c>
      <c r="F203" s="13" t="n"/>
      <c r="G203" s="13" t="n"/>
      <c r="I203">
        <f>IFERROR(INDEX($D$13:$D$262,MATCH(TRUE(),INDEX(($D$13:$D$262&lt;&gt;"")*(ROW($D$13:$D$262)&gt;ROW($D203)),0),0)),"")</f>
        <v/>
      </c>
      <c r="J203">
        <f>IF(OR($C203="",$C203="Lopetus",$D203=""),"",IF($I203="",TODAY(),IF($I203=$D203,$D203,$I203-1)))</f>
        <v/>
      </c>
      <c r="K203">
        <f>IF(OR($C203="",$D203=""),$K202,IF($C203="Lopetus",$K202,IF($C203="Suomi",0,$K202+$E203)))</f>
        <v/>
      </c>
      <c r="L203">
        <f>IF(OR($C203="",$D203=""),$L202,IF($C203="Lopetus",$L202,IF($C203="Suomi",IF(AND($L202&gt;0,$K202&lt;=60),$L202,$D203),IF(AND($L202&gt;0,$K203&lt;=60),$L202,0))))</f>
        <v/>
      </c>
      <c r="M203">
        <f>IF(AND($C203="Suomi",$D203&lt;&gt;"",$L203&gt;0),$J203-$L203+1,"")</f>
        <v/>
      </c>
      <c r="N203">
        <f>IF(OR($C203="",$C203="Lopetus",$D203=""),0,MAX(0,MIN($J203,DATE(YEAR(TODAY())-1,12,31))-MAX($D203,DATE(YEAR(TODAY())-1,1,1))+1))</f>
        <v/>
      </c>
      <c r="O203">
        <f>IF(OR($C203="",$C203="Lopetus",$D203=""),0,MAX(0,MIN($J203,DATE(YEAR(TODAY()),12,31))-MAX($D203,DATE(YEAR(TODAY()),1,1))+1))</f>
        <v/>
      </c>
      <c r="P203">
        <f>IF(OR($C203="",$C203="Lopetus",$D203=""),0,MAX(0,MIN($J203,DATE(YEAR(TODAY())+1,12,31))-MAX($D203,DATE(YEAR(TODAY())+1,1,1))+1))</f>
        <v/>
      </c>
      <c r="Q203">
        <f>IF(OR($C203="",$C203="Lopetus",$D203=""),0,MAX(0,MIN($J203,TODAY())-MAX($D203,TODAY()-364)+1))</f>
        <v/>
      </c>
      <c r="R203">
        <f>IF(OR($C203="",$C203="Lopetus",$D203=""),0,MAX(0,MIN($J203,TODAY())-MAX($D203,TODAY()-181)+1))</f>
        <v/>
      </c>
      <c r="S203">
        <f>IF(OR($C203="",$C203="Lopetus",$D203="",Lisäominaisuudet!$C$51=""),0,MAX(0,MIN($J203,TODAY())-MAX($D203,Lisäominaisuudet!$C$51)+1))</f>
        <v/>
      </c>
    </row>
    <row r="204">
      <c r="B204" s="13">
        <f>IF($D204="","",ROW()-12)</f>
        <v/>
      </c>
      <c r="C204" s="13" t="n"/>
      <c r="D204" s="14" t="n"/>
      <c r="E204" s="15">
        <f>IF($J204="","",$J204-$D204+1)</f>
        <v/>
      </c>
      <c r="F204" s="13" t="n"/>
      <c r="G204" s="13" t="n"/>
      <c r="I204">
        <f>IFERROR(INDEX($D$13:$D$262,MATCH(TRUE(),INDEX(($D$13:$D$262&lt;&gt;"")*(ROW($D$13:$D$262)&gt;ROW($D204)),0),0)),"")</f>
        <v/>
      </c>
      <c r="J204">
        <f>IF(OR($C204="",$C204="Lopetus",$D204=""),"",IF($I204="",TODAY(),IF($I204=$D204,$D204,$I204-1)))</f>
        <v/>
      </c>
      <c r="K204">
        <f>IF(OR($C204="",$D204=""),$K203,IF($C204="Lopetus",$K203,IF($C204="Suomi",0,$K203+$E204)))</f>
        <v/>
      </c>
      <c r="L204">
        <f>IF(OR($C204="",$D204=""),$L203,IF($C204="Lopetus",$L203,IF($C204="Suomi",IF(AND($L203&gt;0,$K203&lt;=60),$L203,$D204),IF(AND($L203&gt;0,$K204&lt;=60),$L203,0))))</f>
        <v/>
      </c>
      <c r="M204">
        <f>IF(AND($C204="Suomi",$D204&lt;&gt;"",$L204&gt;0),$J204-$L204+1,"")</f>
        <v/>
      </c>
      <c r="N204">
        <f>IF(OR($C204="",$C204="Lopetus",$D204=""),0,MAX(0,MIN($J204,DATE(YEAR(TODAY())-1,12,31))-MAX($D204,DATE(YEAR(TODAY())-1,1,1))+1))</f>
        <v/>
      </c>
      <c r="O204">
        <f>IF(OR($C204="",$C204="Lopetus",$D204=""),0,MAX(0,MIN($J204,DATE(YEAR(TODAY()),12,31))-MAX($D204,DATE(YEAR(TODAY()),1,1))+1))</f>
        <v/>
      </c>
      <c r="P204">
        <f>IF(OR($C204="",$C204="Lopetus",$D204=""),0,MAX(0,MIN($J204,DATE(YEAR(TODAY())+1,12,31))-MAX($D204,DATE(YEAR(TODAY())+1,1,1))+1))</f>
        <v/>
      </c>
      <c r="Q204">
        <f>IF(OR($C204="",$C204="Lopetus",$D204=""),0,MAX(0,MIN($J204,TODAY())-MAX($D204,TODAY()-364)+1))</f>
        <v/>
      </c>
      <c r="R204">
        <f>IF(OR($C204="",$C204="Lopetus",$D204=""),0,MAX(0,MIN($J204,TODAY())-MAX($D204,TODAY()-181)+1))</f>
        <v/>
      </c>
      <c r="S204">
        <f>IF(OR($C204="",$C204="Lopetus",$D204="",Lisäominaisuudet!$C$51=""),0,MAX(0,MIN($J204,TODAY())-MAX($D204,Lisäominaisuudet!$C$51)+1))</f>
        <v/>
      </c>
    </row>
    <row r="205">
      <c r="B205" s="13">
        <f>IF($D205="","",ROW()-12)</f>
        <v/>
      </c>
      <c r="C205" s="13" t="n"/>
      <c r="D205" s="14" t="n"/>
      <c r="E205" s="15">
        <f>IF($J205="","",$J205-$D205+1)</f>
        <v/>
      </c>
      <c r="F205" s="13" t="n"/>
      <c r="G205" s="13" t="n"/>
      <c r="I205">
        <f>IFERROR(INDEX($D$13:$D$262,MATCH(TRUE(),INDEX(($D$13:$D$262&lt;&gt;"")*(ROW($D$13:$D$262)&gt;ROW($D205)),0),0)),"")</f>
        <v/>
      </c>
      <c r="J205">
        <f>IF(OR($C205="",$C205="Lopetus",$D205=""),"",IF($I205="",TODAY(),IF($I205=$D205,$D205,$I205-1)))</f>
        <v/>
      </c>
      <c r="K205">
        <f>IF(OR($C205="",$D205=""),$K204,IF($C205="Lopetus",$K204,IF($C205="Suomi",0,$K204+$E205)))</f>
        <v/>
      </c>
      <c r="L205">
        <f>IF(OR($C205="",$D205=""),$L204,IF($C205="Lopetus",$L204,IF($C205="Suomi",IF(AND($L204&gt;0,$K204&lt;=60),$L204,$D205),IF(AND($L204&gt;0,$K205&lt;=60),$L204,0))))</f>
        <v/>
      </c>
      <c r="M205">
        <f>IF(AND($C205="Suomi",$D205&lt;&gt;"",$L205&gt;0),$J205-$L205+1,"")</f>
        <v/>
      </c>
      <c r="N205">
        <f>IF(OR($C205="",$C205="Lopetus",$D205=""),0,MAX(0,MIN($J205,DATE(YEAR(TODAY())-1,12,31))-MAX($D205,DATE(YEAR(TODAY())-1,1,1))+1))</f>
        <v/>
      </c>
      <c r="O205">
        <f>IF(OR($C205="",$C205="Lopetus",$D205=""),0,MAX(0,MIN($J205,DATE(YEAR(TODAY()),12,31))-MAX($D205,DATE(YEAR(TODAY()),1,1))+1))</f>
        <v/>
      </c>
      <c r="P205">
        <f>IF(OR($C205="",$C205="Lopetus",$D205=""),0,MAX(0,MIN($J205,DATE(YEAR(TODAY())+1,12,31))-MAX($D205,DATE(YEAR(TODAY())+1,1,1))+1))</f>
        <v/>
      </c>
      <c r="Q205">
        <f>IF(OR($C205="",$C205="Lopetus",$D205=""),0,MAX(0,MIN($J205,TODAY())-MAX($D205,TODAY()-364)+1))</f>
        <v/>
      </c>
      <c r="R205">
        <f>IF(OR($C205="",$C205="Lopetus",$D205=""),0,MAX(0,MIN($J205,TODAY())-MAX($D205,TODAY()-181)+1))</f>
        <v/>
      </c>
      <c r="S205">
        <f>IF(OR($C205="",$C205="Lopetus",$D205="",Lisäominaisuudet!$C$51=""),0,MAX(0,MIN($J205,TODAY())-MAX($D205,Lisäominaisuudet!$C$51)+1))</f>
        <v/>
      </c>
    </row>
    <row r="206">
      <c r="B206" s="13">
        <f>IF($D206="","",ROW()-12)</f>
        <v/>
      </c>
      <c r="C206" s="13" t="n"/>
      <c r="D206" s="14" t="n"/>
      <c r="E206" s="15">
        <f>IF($J206="","",$J206-$D206+1)</f>
        <v/>
      </c>
      <c r="F206" s="13" t="n"/>
      <c r="G206" s="13" t="n"/>
      <c r="I206">
        <f>IFERROR(INDEX($D$13:$D$262,MATCH(TRUE(),INDEX(($D$13:$D$262&lt;&gt;"")*(ROW($D$13:$D$262)&gt;ROW($D206)),0),0)),"")</f>
        <v/>
      </c>
      <c r="J206">
        <f>IF(OR($C206="",$C206="Lopetus",$D206=""),"",IF($I206="",TODAY(),IF($I206=$D206,$D206,$I206-1)))</f>
        <v/>
      </c>
      <c r="K206">
        <f>IF(OR($C206="",$D206=""),$K205,IF($C206="Lopetus",$K205,IF($C206="Suomi",0,$K205+$E206)))</f>
        <v/>
      </c>
      <c r="L206">
        <f>IF(OR($C206="",$D206=""),$L205,IF($C206="Lopetus",$L205,IF($C206="Suomi",IF(AND($L205&gt;0,$K205&lt;=60),$L205,$D206),IF(AND($L205&gt;0,$K206&lt;=60),$L205,0))))</f>
        <v/>
      </c>
      <c r="M206">
        <f>IF(AND($C206="Suomi",$D206&lt;&gt;"",$L206&gt;0),$J206-$L206+1,"")</f>
        <v/>
      </c>
      <c r="N206">
        <f>IF(OR($C206="",$C206="Lopetus",$D206=""),0,MAX(0,MIN($J206,DATE(YEAR(TODAY())-1,12,31))-MAX($D206,DATE(YEAR(TODAY())-1,1,1))+1))</f>
        <v/>
      </c>
      <c r="O206">
        <f>IF(OR($C206="",$C206="Lopetus",$D206=""),0,MAX(0,MIN($J206,DATE(YEAR(TODAY()),12,31))-MAX($D206,DATE(YEAR(TODAY()),1,1))+1))</f>
        <v/>
      </c>
      <c r="P206">
        <f>IF(OR($C206="",$C206="Lopetus",$D206=""),0,MAX(0,MIN($J206,DATE(YEAR(TODAY())+1,12,31))-MAX($D206,DATE(YEAR(TODAY())+1,1,1))+1))</f>
        <v/>
      </c>
      <c r="Q206">
        <f>IF(OR($C206="",$C206="Lopetus",$D206=""),0,MAX(0,MIN($J206,TODAY())-MAX($D206,TODAY()-364)+1))</f>
        <v/>
      </c>
      <c r="R206">
        <f>IF(OR($C206="",$C206="Lopetus",$D206=""),0,MAX(0,MIN($J206,TODAY())-MAX($D206,TODAY()-181)+1))</f>
        <v/>
      </c>
      <c r="S206">
        <f>IF(OR($C206="",$C206="Lopetus",$D206="",Lisäominaisuudet!$C$51=""),0,MAX(0,MIN($J206,TODAY())-MAX($D206,Lisäominaisuudet!$C$51)+1))</f>
        <v/>
      </c>
    </row>
    <row r="207">
      <c r="B207" s="13">
        <f>IF($D207="","",ROW()-12)</f>
        <v/>
      </c>
      <c r="C207" s="13" t="n"/>
      <c r="D207" s="14" t="n"/>
      <c r="E207" s="15">
        <f>IF($J207="","",$J207-$D207+1)</f>
        <v/>
      </c>
      <c r="F207" s="13" t="n"/>
      <c r="G207" s="13" t="n"/>
      <c r="I207">
        <f>IFERROR(INDEX($D$13:$D$262,MATCH(TRUE(),INDEX(($D$13:$D$262&lt;&gt;"")*(ROW($D$13:$D$262)&gt;ROW($D207)),0),0)),"")</f>
        <v/>
      </c>
      <c r="J207">
        <f>IF(OR($C207="",$C207="Lopetus",$D207=""),"",IF($I207="",TODAY(),IF($I207=$D207,$D207,$I207-1)))</f>
        <v/>
      </c>
      <c r="K207">
        <f>IF(OR($C207="",$D207=""),$K206,IF($C207="Lopetus",$K206,IF($C207="Suomi",0,$K206+$E207)))</f>
        <v/>
      </c>
      <c r="L207">
        <f>IF(OR($C207="",$D207=""),$L206,IF($C207="Lopetus",$L206,IF($C207="Suomi",IF(AND($L206&gt;0,$K206&lt;=60),$L206,$D207),IF(AND($L206&gt;0,$K207&lt;=60),$L206,0))))</f>
        <v/>
      </c>
      <c r="M207">
        <f>IF(AND($C207="Suomi",$D207&lt;&gt;"",$L207&gt;0),$J207-$L207+1,"")</f>
        <v/>
      </c>
      <c r="N207">
        <f>IF(OR($C207="",$C207="Lopetus",$D207=""),0,MAX(0,MIN($J207,DATE(YEAR(TODAY())-1,12,31))-MAX($D207,DATE(YEAR(TODAY())-1,1,1))+1))</f>
        <v/>
      </c>
      <c r="O207">
        <f>IF(OR($C207="",$C207="Lopetus",$D207=""),0,MAX(0,MIN($J207,DATE(YEAR(TODAY()),12,31))-MAX($D207,DATE(YEAR(TODAY()),1,1))+1))</f>
        <v/>
      </c>
      <c r="P207">
        <f>IF(OR($C207="",$C207="Lopetus",$D207=""),0,MAX(0,MIN($J207,DATE(YEAR(TODAY())+1,12,31))-MAX($D207,DATE(YEAR(TODAY())+1,1,1))+1))</f>
        <v/>
      </c>
      <c r="Q207">
        <f>IF(OR($C207="",$C207="Lopetus",$D207=""),0,MAX(0,MIN($J207,TODAY())-MAX($D207,TODAY()-364)+1))</f>
        <v/>
      </c>
      <c r="R207">
        <f>IF(OR($C207="",$C207="Lopetus",$D207=""),0,MAX(0,MIN($J207,TODAY())-MAX($D207,TODAY()-181)+1))</f>
        <v/>
      </c>
      <c r="S207">
        <f>IF(OR($C207="",$C207="Lopetus",$D207="",Lisäominaisuudet!$C$51=""),0,MAX(0,MIN($J207,TODAY())-MAX($D207,Lisäominaisuudet!$C$51)+1))</f>
        <v/>
      </c>
    </row>
    <row r="208">
      <c r="B208" s="13">
        <f>IF($D208="","",ROW()-12)</f>
        <v/>
      </c>
      <c r="C208" s="13" t="n"/>
      <c r="D208" s="14" t="n"/>
      <c r="E208" s="15">
        <f>IF($J208="","",$J208-$D208+1)</f>
        <v/>
      </c>
      <c r="F208" s="13" t="n"/>
      <c r="G208" s="13" t="n"/>
      <c r="I208">
        <f>IFERROR(INDEX($D$13:$D$262,MATCH(TRUE(),INDEX(($D$13:$D$262&lt;&gt;"")*(ROW($D$13:$D$262)&gt;ROW($D208)),0),0)),"")</f>
        <v/>
      </c>
      <c r="J208">
        <f>IF(OR($C208="",$C208="Lopetus",$D208=""),"",IF($I208="",TODAY(),IF($I208=$D208,$D208,$I208-1)))</f>
        <v/>
      </c>
      <c r="K208">
        <f>IF(OR($C208="",$D208=""),$K207,IF($C208="Lopetus",$K207,IF($C208="Suomi",0,$K207+$E208)))</f>
        <v/>
      </c>
      <c r="L208">
        <f>IF(OR($C208="",$D208=""),$L207,IF($C208="Lopetus",$L207,IF($C208="Suomi",IF(AND($L207&gt;0,$K207&lt;=60),$L207,$D208),IF(AND($L207&gt;0,$K208&lt;=60),$L207,0))))</f>
        <v/>
      </c>
      <c r="M208">
        <f>IF(AND($C208="Suomi",$D208&lt;&gt;"",$L208&gt;0),$J208-$L208+1,"")</f>
        <v/>
      </c>
      <c r="N208">
        <f>IF(OR($C208="",$C208="Lopetus",$D208=""),0,MAX(0,MIN($J208,DATE(YEAR(TODAY())-1,12,31))-MAX($D208,DATE(YEAR(TODAY())-1,1,1))+1))</f>
        <v/>
      </c>
      <c r="O208">
        <f>IF(OR($C208="",$C208="Lopetus",$D208=""),0,MAX(0,MIN($J208,DATE(YEAR(TODAY()),12,31))-MAX($D208,DATE(YEAR(TODAY()),1,1))+1))</f>
        <v/>
      </c>
      <c r="P208">
        <f>IF(OR($C208="",$C208="Lopetus",$D208=""),0,MAX(0,MIN($J208,DATE(YEAR(TODAY())+1,12,31))-MAX($D208,DATE(YEAR(TODAY())+1,1,1))+1))</f>
        <v/>
      </c>
      <c r="Q208">
        <f>IF(OR($C208="",$C208="Lopetus",$D208=""),0,MAX(0,MIN($J208,TODAY())-MAX($D208,TODAY()-364)+1))</f>
        <v/>
      </c>
      <c r="R208">
        <f>IF(OR($C208="",$C208="Lopetus",$D208=""),0,MAX(0,MIN($J208,TODAY())-MAX($D208,TODAY()-181)+1))</f>
        <v/>
      </c>
      <c r="S208">
        <f>IF(OR($C208="",$C208="Lopetus",$D208="",Lisäominaisuudet!$C$51=""),0,MAX(0,MIN($J208,TODAY())-MAX($D208,Lisäominaisuudet!$C$51)+1))</f>
        <v/>
      </c>
    </row>
    <row r="209">
      <c r="B209" s="13">
        <f>IF($D209="","",ROW()-12)</f>
        <v/>
      </c>
      <c r="C209" s="13" t="n"/>
      <c r="D209" s="14" t="n"/>
      <c r="E209" s="15">
        <f>IF($J209="","",$J209-$D209+1)</f>
        <v/>
      </c>
      <c r="F209" s="13" t="n"/>
      <c r="G209" s="13" t="n"/>
      <c r="I209">
        <f>IFERROR(INDEX($D$13:$D$262,MATCH(TRUE(),INDEX(($D$13:$D$262&lt;&gt;"")*(ROW($D$13:$D$262)&gt;ROW($D209)),0),0)),"")</f>
        <v/>
      </c>
      <c r="J209">
        <f>IF(OR($C209="",$C209="Lopetus",$D209=""),"",IF($I209="",TODAY(),IF($I209=$D209,$D209,$I209-1)))</f>
        <v/>
      </c>
      <c r="K209">
        <f>IF(OR($C209="",$D209=""),$K208,IF($C209="Lopetus",$K208,IF($C209="Suomi",0,$K208+$E209)))</f>
        <v/>
      </c>
      <c r="L209">
        <f>IF(OR($C209="",$D209=""),$L208,IF($C209="Lopetus",$L208,IF($C209="Suomi",IF(AND($L208&gt;0,$K208&lt;=60),$L208,$D209),IF(AND($L208&gt;0,$K209&lt;=60),$L208,0))))</f>
        <v/>
      </c>
      <c r="M209">
        <f>IF(AND($C209="Suomi",$D209&lt;&gt;"",$L209&gt;0),$J209-$L209+1,"")</f>
        <v/>
      </c>
      <c r="N209">
        <f>IF(OR($C209="",$C209="Lopetus",$D209=""),0,MAX(0,MIN($J209,DATE(YEAR(TODAY())-1,12,31))-MAX($D209,DATE(YEAR(TODAY())-1,1,1))+1))</f>
        <v/>
      </c>
      <c r="O209">
        <f>IF(OR($C209="",$C209="Lopetus",$D209=""),0,MAX(0,MIN($J209,DATE(YEAR(TODAY()),12,31))-MAX($D209,DATE(YEAR(TODAY()),1,1))+1))</f>
        <v/>
      </c>
      <c r="P209">
        <f>IF(OR($C209="",$C209="Lopetus",$D209=""),0,MAX(0,MIN($J209,DATE(YEAR(TODAY())+1,12,31))-MAX($D209,DATE(YEAR(TODAY())+1,1,1))+1))</f>
        <v/>
      </c>
      <c r="Q209">
        <f>IF(OR($C209="",$C209="Lopetus",$D209=""),0,MAX(0,MIN($J209,TODAY())-MAX($D209,TODAY()-364)+1))</f>
        <v/>
      </c>
      <c r="R209">
        <f>IF(OR($C209="",$C209="Lopetus",$D209=""),0,MAX(0,MIN($J209,TODAY())-MAX($D209,TODAY()-181)+1))</f>
        <v/>
      </c>
      <c r="S209">
        <f>IF(OR($C209="",$C209="Lopetus",$D209="",Lisäominaisuudet!$C$51=""),0,MAX(0,MIN($J209,TODAY())-MAX($D209,Lisäominaisuudet!$C$51)+1))</f>
        <v/>
      </c>
    </row>
    <row r="210">
      <c r="B210" s="13">
        <f>IF($D210="","",ROW()-12)</f>
        <v/>
      </c>
      <c r="C210" s="13" t="n"/>
      <c r="D210" s="14" t="n"/>
      <c r="E210" s="15">
        <f>IF($J210="","",$J210-$D210+1)</f>
        <v/>
      </c>
      <c r="F210" s="13" t="n"/>
      <c r="G210" s="13" t="n"/>
      <c r="I210">
        <f>IFERROR(INDEX($D$13:$D$262,MATCH(TRUE(),INDEX(($D$13:$D$262&lt;&gt;"")*(ROW($D$13:$D$262)&gt;ROW($D210)),0),0)),"")</f>
        <v/>
      </c>
      <c r="J210">
        <f>IF(OR($C210="",$C210="Lopetus",$D210=""),"",IF($I210="",TODAY(),IF($I210=$D210,$D210,$I210-1)))</f>
        <v/>
      </c>
      <c r="K210">
        <f>IF(OR($C210="",$D210=""),$K209,IF($C210="Lopetus",$K209,IF($C210="Suomi",0,$K209+$E210)))</f>
        <v/>
      </c>
      <c r="L210">
        <f>IF(OR($C210="",$D210=""),$L209,IF($C210="Lopetus",$L209,IF($C210="Suomi",IF(AND($L209&gt;0,$K209&lt;=60),$L209,$D210),IF(AND($L209&gt;0,$K210&lt;=60),$L209,0))))</f>
        <v/>
      </c>
      <c r="M210">
        <f>IF(AND($C210="Suomi",$D210&lt;&gt;"",$L210&gt;0),$J210-$L210+1,"")</f>
        <v/>
      </c>
      <c r="N210">
        <f>IF(OR($C210="",$C210="Lopetus",$D210=""),0,MAX(0,MIN($J210,DATE(YEAR(TODAY())-1,12,31))-MAX($D210,DATE(YEAR(TODAY())-1,1,1))+1))</f>
        <v/>
      </c>
      <c r="O210">
        <f>IF(OR($C210="",$C210="Lopetus",$D210=""),0,MAX(0,MIN($J210,DATE(YEAR(TODAY()),12,31))-MAX($D210,DATE(YEAR(TODAY()),1,1))+1))</f>
        <v/>
      </c>
      <c r="P210">
        <f>IF(OR($C210="",$C210="Lopetus",$D210=""),0,MAX(0,MIN($J210,DATE(YEAR(TODAY())+1,12,31))-MAX($D210,DATE(YEAR(TODAY())+1,1,1))+1))</f>
        <v/>
      </c>
      <c r="Q210">
        <f>IF(OR($C210="",$C210="Lopetus",$D210=""),0,MAX(0,MIN($J210,TODAY())-MAX($D210,TODAY()-364)+1))</f>
        <v/>
      </c>
      <c r="R210">
        <f>IF(OR($C210="",$C210="Lopetus",$D210=""),0,MAX(0,MIN($J210,TODAY())-MAX($D210,TODAY()-181)+1))</f>
        <v/>
      </c>
      <c r="S210">
        <f>IF(OR($C210="",$C210="Lopetus",$D210="",Lisäominaisuudet!$C$51=""),0,MAX(0,MIN($J210,TODAY())-MAX($D210,Lisäominaisuudet!$C$51)+1))</f>
        <v/>
      </c>
    </row>
    <row r="211">
      <c r="B211" s="13">
        <f>IF($D211="","",ROW()-12)</f>
        <v/>
      </c>
      <c r="C211" s="13" t="n"/>
      <c r="D211" s="14" t="n"/>
      <c r="E211" s="15">
        <f>IF($J211="","",$J211-$D211+1)</f>
        <v/>
      </c>
      <c r="F211" s="13" t="n"/>
      <c r="G211" s="13" t="n"/>
      <c r="I211">
        <f>IFERROR(INDEX($D$13:$D$262,MATCH(TRUE(),INDEX(($D$13:$D$262&lt;&gt;"")*(ROW($D$13:$D$262)&gt;ROW($D211)),0),0)),"")</f>
        <v/>
      </c>
      <c r="J211">
        <f>IF(OR($C211="",$C211="Lopetus",$D211=""),"",IF($I211="",TODAY(),IF($I211=$D211,$D211,$I211-1)))</f>
        <v/>
      </c>
      <c r="K211">
        <f>IF(OR($C211="",$D211=""),$K210,IF($C211="Lopetus",$K210,IF($C211="Suomi",0,$K210+$E211)))</f>
        <v/>
      </c>
      <c r="L211">
        <f>IF(OR($C211="",$D211=""),$L210,IF($C211="Lopetus",$L210,IF($C211="Suomi",IF(AND($L210&gt;0,$K210&lt;=60),$L210,$D211),IF(AND($L210&gt;0,$K211&lt;=60),$L210,0))))</f>
        <v/>
      </c>
      <c r="M211">
        <f>IF(AND($C211="Suomi",$D211&lt;&gt;"",$L211&gt;0),$J211-$L211+1,"")</f>
        <v/>
      </c>
      <c r="N211">
        <f>IF(OR($C211="",$C211="Lopetus",$D211=""),0,MAX(0,MIN($J211,DATE(YEAR(TODAY())-1,12,31))-MAX($D211,DATE(YEAR(TODAY())-1,1,1))+1))</f>
        <v/>
      </c>
      <c r="O211">
        <f>IF(OR($C211="",$C211="Lopetus",$D211=""),0,MAX(0,MIN($J211,DATE(YEAR(TODAY()),12,31))-MAX($D211,DATE(YEAR(TODAY()),1,1))+1))</f>
        <v/>
      </c>
      <c r="P211">
        <f>IF(OR($C211="",$C211="Lopetus",$D211=""),0,MAX(0,MIN($J211,DATE(YEAR(TODAY())+1,12,31))-MAX($D211,DATE(YEAR(TODAY())+1,1,1))+1))</f>
        <v/>
      </c>
      <c r="Q211">
        <f>IF(OR($C211="",$C211="Lopetus",$D211=""),0,MAX(0,MIN($J211,TODAY())-MAX($D211,TODAY()-364)+1))</f>
        <v/>
      </c>
      <c r="R211">
        <f>IF(OR($C211="",$C211="Lopetus",$D211=""),0,MAX(0,MIN($J211,TODAY())-MAX($D211,TODAY()-181)+1))</f>
        <v/>
      </c>
      <c r="S211">
        <f>IF(OR($C211="",$C211="Lopetus",$D211="",Lisäominaisuudet!$C$51=""),0,MAX(0,MIN($J211,TODAY())-MAX($D211,Lisäominaisuudet!$C$51)+1))</f>
        <v/>
      </c>
    </row>
    <row r="212">
      <c r="B212" s="13">
        <f>IF($D212="","",ROW()-12)</f>
        <v/>
      </c>
      <c r="C212" s="13" t="n"/>
      <c r="D212" s="14" t="n"/>
      <c r="E212" s="15">
        <f>IF($J212="","",$J212-$D212+1)</f>
        <v/>
      </c>
      <c r="F212" s="13" t="n"/>
      <c r="G212" s="13" t="n"/>
      <c r="I212">
        <f>IFERROR(INDEX($D$13:$D$262,MATCH(TRUE(),INDEX(($D$13:$D$262&lt;&gt;"")*(ROW($D$13:$D$262)&gt;ROW($D212)),0),0)),"")</f>
        <v/>
      </c>
      <c r="J212">
        <f>IF(OR($C212="",$C212="Lopetus",$D212=""),"",IF($I212="",TODAY(),IF($I212=$D212,$D212,$I212-1)))</f>
        <v/>
      </c>
      <c r="K212">
        <f>IF(OR($C212="",$D212=""),$K211,IF($C212="Lopetus",$K211,IF($C212="Suomi",0,$K211+$E212)))</f>
        <v/>
      </c>
      <c r="L212">
        <f>IF(OR($C212="",$D212=""),$L211,IF($C212="Lopetus",$L211,IF($C212="Suomi",IF(AND($L211&gt;0,$K211&lt;=60),$L211,$D212),IF(AND($L211&gt;0,$K212&lt;=60),$L211,0))))</f>
        <v/>
      </c>
      <c r="M212">
        <f>IF(AND($C212="Suomi",$D212&lt;&gt;"",$L212&gt;0),$J212-$L212+1,"")</f>
        <v/>
      </c>
      <c r="N212">
        <f>IF(OR($C212="",$C212="Lopetus",$D212=""),0,MAX(0,MIN($J212,DATE(YEAR(TODAY())-1,12,31))-MAX($D212,DATE(YEAR(TODAY())-1,1,1))+1))</f>
        <v/>
      </c>
      <c r="O212">
        <f>IF(OR($C212="",$C212="Lopetus",$D212=""),0,MAX(0,MIN($J212,DATE(YEAR(TODAY()),12,31))-MAX($D212,DATE(YEAR(TODAY()),1,1))+1))</f>
        <v/>
      </c>
      <c r="P212">
        <f>IF(OR($C212="",$C212="Lopetus",$D212=""),0,MAX(0,MIN($J212,DATE(YEAR(TODAY())+1,12,31))-MAX($D212,DATE(YEAR(TODAY())+1,1,1))+1))</f>
        <v/>
      </c>
      <c r="Q212">
        <f>IF(OR($C212="",$C212="Lopetus",$D212=""),0,MAX(0,MIN($J212,TODAY())-MAX($D212,TODAY()-364)+1))</f>
        <v/>
      </c>
      <c r="R212">
        <f>IF(OR($C212="",$C212="Lopetus",$D212=""),0,MAX(0,MIN($J212,TODAY())-MAX($D212,TODAY()-181)+1))</f>
        <v/>
      </c>
      <c r="S212">
        <f>IF(OR($C212="",$C212="Lopetus",$D212="",Lisäominaisuudet!$C$51=""),0,MAX(0,MIN($J212,TODAY())-MAX($D212,Lisäominaisuudet!$C$51)+1))</f>
        <v/>
      </c>
    </row>
    <row r="213">
      <c r="B213" s="13">
        <f>IF($D213="","",ROW()-12)</f>
        <v/>
      </c>
      <c r="C213" s="13" t="n"/>
      <c r="D213" s="14" t="n"/>
      <c r="E213" s="15">
        <f>IF($J213="","",$J213-$D213+1)</f>
        <v/>
      </c>
      <c r="F213" s="13" t="n"/>
      <c r="G213" s="13" t="n"/>
      <c r="I213">
        <f>IFERROR(INDEX($D$13:$D$262,MATCH(TRUE(),INDEX(($D$13:$D$262&lt;&gt;"")*(ROW($D$13:$D$262)&gt;ROW($D213)),0),0)),"")</f>
        <v/>
      </c>
      <c r="J213">
        <f>IF(OR($C213="",$C213="Lopetus",$D213=""),"",IF($I213="",TODAY(),IF($I213=$D213,$D213,$I213-1)))</f>
        <v/>
      </c>
      <c r="K213">
        <f>IF(OR($C213="",$D213=""),$K212,IF($C213="Lopetus",$K212,IF($C213="Suomi",0,$K212+$E213)))</f>
        <v/>
      </c>
      <c r="L213">
        <f>IF(OR($C213="",$D213=""),$L212,IF($C213="Lopetus",$L212,IF($C213="Suomi",IF(AND($L212&gt;0,$K212&lt;=60),$L212,$D213),IF(AND($L212&gt;0,$K213&lt;=60),$L212,0))))</f>
        <v/>
      </c>
      <c r="M213">
        <f>IF(AND($C213="Suomi",$D213&lt;&gt;"",$L213&gt;0),$J213-$L213+1,"")</f>
        <v/>
      </c>
      <c r="N213">
        <f>IF(OR($C213="",$C213="Lopetus",$D213=""),0,MAX(0,MIN($J213,DATE(YEAR(TODAY())-1,12,31))-MAX($D213,DATE(YEAR(TODAY())-1,1,1))+1))</f>
        <v/>
      </c>
      <c r="O213">
        <f>IF(OR($C213="",$C213="Lopetus",$D213=""),0,MAX(0,MIN($J213,DATE(YEAR(TODAY()),12,31))-MAX($D213,DATE(YEAR(TODAY()),1,1))+1))</f>
        <v/>
      </c>
      <c r="P213">
        <f>IF(OR($C213="",$C213="Lopetus",$D213=""),0,MAX(0,MIN($J213,DATE(YEAR(TODAY())+1,12,31))-MAX($D213,DATE(YEAR(TODAY())+1,1,1))+1))</f>
        <v/>
      </c>
      <c r="Q213">
        <f>IF(OR($C213="",$C213="Lopetus",$D213=""),0,MAX(0,MIN($J213,TODAY())-MAX($D213,TODAY()-364)+1))</f>
        <v/>
      </c>
      <c r="R213">
        <f>IF(OR($C213="",$C213="Lopetus",$D213=""),0,MAX(0,MIN($J213,TODAY())-MAX($D213,TODAY()-181)+1))</f>
        <v/>
      </c>
      <c r="S213">
        <f>IF(OR($C213="",$C213="Lopetus",$D213="",Lisäominaisuudet!$C$51=""),0,MAX(0,MIN($J213,TODAY())-MAX($D213,Lisäominaisuudet!$C$51)+1))</f>
        <v/>
      </c>
    </row>
    <row r="214">
      <c r="B214" s="13">
        <f>IF($D214="","",ROW()-12)</f>
        <v/>
      </c>
      <c r="C214" s="13" t="n"/>
      <c r="D214" s="14" t="n"/>
      <c r="E214" s="15">
        <f>IF($J214="","",$J214-$D214+1)</f>
        <v/>
      </c>
      <c r="F214" s="13" t="n"/>
      <c r="G214" s="13" t="n"/>
      <c r="I214">
        <f>IFERROR(INDEX($D$13:$D$262,MATCH(TRUE(),INDEX(($D$13:$D$262&lt;&gt;"")*(ROW($D$13:$D$262)&gt;ROW($D214)),0),0)),"")</f>
        <v/>
      </c>
      <c r="J214">
        <f>IF(OR($C214="",$C214="Lopetus",$D214=""),"",IF($I214="",TODAY(),IF($I214=$D214,$D214,$I214-1)))</f>
        <v/>
      </c>
      <c r="K214">
        <f>IF(OR($C214="",$D214=""),$K213,IF($C214="Lopetus",$K213,IF($C214="Suomi",0,$K213+$E214)))</f>
        <v/>
      </c>
      <c r="L214">
        <f>IF(OR($C214="",$D214=""),$L213,IF($C214="Lopetus",$L213,IF($C214="Suomi",IF(AND($L213&gt;0,$K213&lt;=60),$L213,$D214),IF(AND($L213&gt;0,$K214&lt;=60),$L213,0))))</f>
        <v/>
      </c>
      <c r="M214">
        <f>IF(AND($C214="Suomi",$D214&lt;&gt;"",$L214&gt;0),$J214-$L214+1,"")</f>
        <v/>
      </c>
      <c r="N214">
        <f>IF(OR($C214="",$C214="Lopetus",$D214=""),0,MAX(0,MIN($J214,DATE(YEAR(TODAY())-1,12,31))-MAX($D214,DATE(YEAR(TODAY())-1,1,1))+1))</f>
        <v/>
      </c>
      <c r="O214">
        <f>IF(OR($C214="",$C214="Lopetus",$D214=""),0,MAX(0,MIN($J214,DATE(YEAR(TODAY()),12,31))-MAX($D214,DATE(YEAR(TODAY()),1,1))+1))</f>
        <v/>
      </c>
      <c r="P214">
        <f>IF(OR($C214="",$C214="Lopetus",$D214=""),0,MAX(0,MIN($J214,DATE(YEAR(TODAY())+1,12,31))-MAX($D214,DATE(YEAR(TODAY())+1,1,1))+1))</f>
        <v/>
      </c>
      <c r="Q214">
        <f>IF(OR($C214="",$C214="Lopetus",$D214=""),0,MAX(0,MIN($J214,TODAY())-MAX($D214,TODAY()-364)+1))</f>
        <v/>
      </c>
      <c r="R214">
        <f>IF(OR($C214="",$C214="Lopetus",$D214=""),0,MAX(0,MIN($J214,TODAY())-MAX($D214,TODAY()-181)+1))</f>
        <v/>
      </c>
      <c r="S214">
        <f>IF(OR($C214="",$C214="Lopetus",$D214="",Lisäominaisuudet!$C$51=""),0,MAX(0,MIN($J214,TODAY())-MAX($D214,Lisäominaisuudet!$C$51)+1))</f>
        <v/>
      </c>
    </row>
    <row r="215">
      <c r="B215" s="13">
        <f>IF($D215="","",ROW()-12)</f>
        <v/>
      </c>
      <c r="C215" s="13" t="n"/>
      <c r="D215" s="14" t="n"/>
      <c r="E215" s="15">
        <f>IF($J215="","",$J215-$D215+1)</f>
        <v/>
      </c>
      <c r="F215" s="13" t="n"/>
      <c r="G215" s="13" t="n"/>
      <c r="I215">
        <f>IFERROR(INDEX($D$13:$D$262,MATCH(TRUE(),INDEX(($D$13:$D$262&lt;&gt;"")*(ROW($D$13:$D$262)&gt;ROW($D215)),0),0)),"")</f>
        <v/>
      </c>
      <c r="J215">
        <f>IF(OR($C215="",$C215="Lopetus",$D215=""),"",IF($I215="",TODAY(),IF($I215=$D215,$D215,$I215-1)))</f>
        <v/>
      </c>
      <c r="K215">
        <f>IF(OR($C215="",$D215=""),$K214,IF($C215="Lopetus",$K214,IF($C215="Suomi",0,$K214+$E215)))</f>
        <v/>
      </c>
      <c r="L215">
        <f>IF(OR($C215="",$D215=""),$L214,IF($C215="Lopetus",$L214,IF($C215="Suomi",IF(AND($L214&gt;0,$K214&lt;=60),$L214,$D215),IF(AND($L214&gt;0,$K215&lt;=60),$L214,0))))</f>
        <v/>
      </c>
      <c r="M215">
        <f>IF(AND($C215="Suomi",$D215&lt;&gt;"",$L215&gt;0),$J215-$L215+1,"")</f>
        <v/>
      </c>
      <c r="N215">
        <f>IF(OR($C215="",$C215="Lopetus",$D215=""),0,MAX(0,MIN($J215,DATE(YEAR(TODAY())-1,12,31))-MAX($D215,DATE(YEAR(TODAY())-1,1,1))+1))</f>
        <v/>
      </c>
      <c r="O215">
        <f>IF(OR($C215="",$C215="Lopetus",$D215=""),0,MAX(0,MIN($J215,DATE(YEAR(TODAY()),12,31))-MAX($D215,DATE(YEAR(TODAY()),1,1))+1))</f>
        <v/>
      </c>
      <c r="P215">
        <f>IF(OR($C215="",$C215="Lopetus",$D215=""),0,MAX(0,MIN($J215,DATE(YEAR(TODAY())+1,12,31))-MAX($D215,DATE(YEAR(TODAY())+1,1,1))+1))</f>
        <v/>
      </c>
      <c r="Q215">
        <f>IF(OR($C215="",$C215="Lopetus",$D215=""),0,MAX(0,MIN($J215,TODAY())-MAX($D215,TODAY()-364)+1))</f>
        <v/>
      </c>
      <c r="R215">
        <f>IF(OR($C215="",$C215="Lopetus",$D215=""),0,MAX(0,MIN($J215,TODAY())-MAX($D215,TODAY()-181)+1))</f>
        <v/>
      </c>
      <c r="S215">
        <f>IF(OR($C215="",$C215="Lopetus",$D215="",Lisäominaisuudet!$C$51=""),0,MAX(0,MIN($J215,TODAY())-MAX($D215,Lisäominaisuudet!$C$51)+1))</f>
        <v/>
      </c>
    </row>
    <row r="216">
      <c r="B216" s="13">
        <f>IF($D216="","",ROW()-12)</f>
        <v/>
      </c>
      <c r="C216" s="13" t="n"/>
      <c r="D216" s="14" t="n"/>
      <c r="E216" s="15">
        <f>IF($J216="","",$J216-$D216+1)</f>
        <v/>
      </c>
      <c r="F216" s="13" t="n"/>
      <c r="G216" s="13" t="n"/>
      <c r="I216">
        <f>IFERROR(INDEX($D$13:$D$262,MATCH(TRUE(),INDEX(($D$13:$D$262&lt;&gt;"")*(ROW($D$13:$D$262)&gt;ROW($D216)),0),0)),"")</f>
        <v/>
      </c>
      <c r="J216">
        <f>IF(OR($C216="",$C216="Lopetus",$D216=""),"",IF($I216="",TODAY(),IF($I216=$D216,$D216,$I216-1)))</f>
        <v/>
      </c>
      <c r="K216">
        <f>IF(OR($C216="",$D216=""),$K215,IF($C216="Lopetus",$K215,IF($C216="Suomi",0,$K215+$E216)))</f>
        <v/>
      </c>
      <c r="L216">
        <f>IF(OR($C216="",$D216=""),$L215,IF($C216="Lopetus",$L215,IF($C216="Suomi",IF(AND($L215&gt;0,$K215&lt;=60),$L215,$D216),IF(AND($L215&gt;0,$K216&lt;=60),$L215,0))))</f>
        <v/>
      </c>
      <c r="M216">
        <f>IF(AND($C216="Suomi",$D216&lt;&gt;"",$L216&gt;0),$J216-$L216+1,"")</f>
        <v/>
      </c>
      <c r="N216">
        <f>IF(OR($C216="",$C216="Lopetus",$D216=""),0,MAX(0,MIN($J216,DATE(YEAR(TODAY())-1,12,31))-MAX($D216,DATE(YEAR(TODAY())-1,1,1))+1))</f>
        <v/>
      </c>
      <c r="O216">
        <f>IF(OR($C216="",$C216="Lopetus",$D216=""),0,MAX(0,MIN($J216,DATE(YEAR(TODAY()),12,31))-MAX($D216,DATE(YEAR(TODAY()),1,1))+1))</f>
        <v/>
      </c>
      <c r="P216">
        <f>IF(OR($C216="",$C216="Lopetus",$D216=""),0,MAX(0,MIN($J216,DATE(YEAR(TODAY())+1,12,31))-MAX($D216,DATE(YEAR(TODAY())+1,1,1))+1))</f>
        <v/>
      </c>
      <c r="Q216">
        <f>IF(OR($C216="",$C216="Lopetus",$D216=""),0,MAX(0,MIN($J216,TODAY())-MAX($D216,TODAY()-364)+1))</f>
        <v/>
      </c>
      <c r="R216">
        <f>IF(OR($C216="",$C216="Lopetus",$D216=""),0,MAX(0,MIN($J216,TODAY())-MAX($D216,TODAY()-181)+1))</f>
        <v/>
      </c>
      <c r="S216">
        <f>IF(OR($C216="",$C216="Lopetus",$D216="",Lisäominaisuudet!$C$51=""),0,MAX(0,MIN($J216,TODAY())-MAX($D216,Lisäominaisuudet!$C$51)+1))</f>
        <v/>
      </c>
    </row>
    <row r="217">
      <c r="B217" s="13">
        <f>IF($D217="","",ROW()-12)</f>
        <v/>
      </c>
      <c r="C217" s="13" t="n"/>
      <c r="D217" s="14" t="n"/>
      <c r="E217" s="15">
        <f>IF($J217="","",$J217-$D217+1)</f>
        <v/>
      </c>
      <c r="F217" s="13" t="n"/>
      <c r="G217" s="13" t="n"/>
      <c r="I217">
        <f>IFERROR(INDEX($D$13:$D$262,MATCH(TRUE(),INDEX(($D$13:$D$262&lt;&gt;"")*(ROW($D$13:$D$262)&gt;ROW($D217)),0),0)),"")</f>
        <v/>
      </c>
      <c r="J217">
        <f>IF(OR($C217="",$C217="Lopetus",$D217=""),"",IF($I217="",TODAY(),IF($I217=$D217,$D217,$I217-1)))</f>
        <v/>
      </c>
      <c r="K217">
        <f>IF(OR($C217="",$D217=""),$K216,IF($C217="Lopetus",$K216,IF($C217="Suomi",0,$K216+$E217)))</f>
        <v/>
      </c>
      <c r="L217">
        <f>IF(OR($C217="",$D217=""),$L216,IF($C217="Lopetus",$L216,IF($C217="Suomi",IF(AND($L216&gt;0,$K216&lt;=60),$L216,$D217),IF(AND($L216&gt;0,$K217&lt;=60),$L216,0))))</f>
        <v/>
      </c>
      <c r="M217">
        <f>IF(AND($C217="Suomi",$D217&lt;&gt;"",$L217&gt;0),$J217-$L217+1,"")</f>
        <v/>
      </c>
      <c r="N217">
        <f>IF(OR($C217="",$C217="Lopetus",$D217=""),0,MAX(0,MIN($J217,DATE(YEAR(TODAY())-1,12,31))-MAX($D217,DATE(YEAR(TODAY())-1,1,1))+1))</f>
        <v/>
      </c>
      <c r="O217">
        <f>IF(OR($C217="",$C217="Lopetus",$D217=""),0,MAX(0,MIN($J217,DATE(YEAR(TODAY()),12,31))-MAX($D217,DATE(YEAR(TODAY()),1,1))+1))</f>
        <v/>
      </c>
      <c r="P217">
        <f>IF(OR($C217="",$C217="Lopetus",$D217=""),0,MAX(0,MIN($J217,DATE(YEAR(TODAY())+1,12,31))-MAX($D217,DATE(YEAR(TODAY())+1,1,1))+1))</f>
        <v/>
      </c>
      <c r="Q217">
        <f>IF(OR($C217="",$C217="Lopetus",$D217=""),0,MAX(0,MIN($J217,TODAY())-MAX($D217,TODAY()-364)+1))</f>
        <v/>
      </c>
      <c r="R217">
        <f>IF(OR($C217="",$C217="Lopetus",$D217=""),0,MAX(0,MIN($J217,TODAY())-MAX($D217,TODAY()-181)+1))</f>
        <v/>
      </c>
      <c r="S217">
        <f>IF(OR($C217="",$C217="Lopetus",$D217="",Lisäominaisuudet!$C$51=""),0,MAX(0,MIN($J217,TODAY())-MAX($D217,Lisäominaisuudet!$C$51)+1))</f>
        <v/>
      </c>
    </row>
    <row r="218">
      <c r="B218" s="13">
        <f>IF($D218="","",ROW()-12)</f>
        <v/>
      </c>
      <c r="C218" s="13" t="n"/>
      <c r="D218" s="14" t="n"/>
      <c r="E218" s="15">
        <f>IF($J218="","",$J218-$D218+1)</f>
        <v/>
      </c>
      <c r="F218" s="13" t="n"/>
      <c r="G218" s="13" t="n"/>
      <c r="I218">
        <f>IFERROR(INDEX($D$13:$D$262,MATCH(TRUE(),INDEX(($D$13:$D$262&lt;&gt;"")*(ROW($D$13:$D$262)&gt;ROW($D218)),0),0)),"")</f>
        <v/>
      </c>
      <c r="J218">
        <f>IF(OR($C218="",$C218="Lopetus",$D218=""),"",IF($I218="",TODAY(),IF($I218=$D218,$D218,$I218-1)))</f>
        <v/>
      </c>
      <c r="K218">
        <f>IF(OR($C218="",$D218=""),$K217,IF($C218="Lopetus",$K217,IF($C218="Suomi",0,$K217+$E218)))</f>
        <v/>
      </c>
      <c r="L218">
        <f>IF(OR($C218="",$D218=""),$L217,IF($C218="Lopetus",$L217,IF($C218="Suomi",IF(AND($L217&gt;0,$K217&lt;=60),$L217,$D218),IF(AND($L217&gt;0,$K218&lt;=60),$L217,0))))</f>
        <v/>
      </c>
      <c r="M218">
        <f>IF(AND($C218="Suomi",$D218&lt;&gt;"",$L218&gt;0),$J218-$L218+1,"")</f>
        <v/>
      </c>
      <c r="N218">
        <f>IF(OR($C218="",$C218="Lopetus",$D218=""),0,MAX(0,MIN($J218,DATE(YEAR(TODAY())-1,12,31))-MAX($D218,DATE(YEAR(TODAY())-1,1,1))+1))</f>
        <v/>
      </c>
      <c r="O218">
        <f>IF(OR($C218="",$C218="Lopetus",$D218=""),0,MAX(0,MIN($J218,DATE(YEAR(TODAY()),12,31))-MAX($D218,DATE(YEAR(TODAY()),1,1))+1))</f>
        <v/>
      </c>
      <c r="P218">
        <f>IF(OR($C218="",$C218="Lopetus",$D218=""),0,MAX(0,MIN($J218,DATE(YEAR(TODAY())+1,12,31))-MAX($D218,DATE(YEAR(TODAY())+1,1,1))+1))</f>
        <v/>
      </c>
      <c r="Q218">
        <f>IF(OR($C218="",$C218="Lopetus",$D218=""),0,MAX(0,MIN($J218,TODAY())-MAX($D218,TODAY()-364)+1))</f>
        <v/>
      </c>
      <c r="R218">
        <f>IF(OR($C218="",$C218="Lopetus",$D218=""),0,MAX(0,MIN($J218,TODAY())-MAX($D218,TODAY()-181)+1))</f>
        <v/>
      </c>
      <c r="S218">
        <f>IF(OR($C218="",$C218="Lopetus",$D218="",Lisäominaisuudet!$C$51=""),0,MAX(0,MIN($J218,TODAY())-MAX($D218,Lisäominaisuudet!$C$51)+1))</f>
        <v/>
      </c>
    </row>
    <row r="219">
      <c r="B219" s="13">
        <f>IF($D219="","",ROW()-12)</f>
        <v/>
      </c>
      <c r="C219" s="13" t="n"/>
      <c r="D219" s="14" t="n"/>
      <c r="E219" s="15">
        <f>IF($J219="","",$J219-$D219+1)</f>
        <v/>
      </c>
      <c r="F219" s="13" t="n"/>
      <c r="G219" s="13" t="n"/>
      <c r="I219">
        <f>IFERROR(INDEX($D$13:$D$262,MATCH(TRUE(),INDEX(($D$13:$D$262&lt;&gt;"")*(ROW($D$13:$D$262)&gt;ROW($D219)),0),0)),"")</f>
        <v/>
      </c>
      <c r="J219">
        <f>IF(OR($C219="",$C219="Lopetus",$D219=""),"",IF($I219="",TODAY(),IF($I219=$D219,$D219,$I219-1)))</f>
        <v/>
      </c>
      <c r="K219">
        <f>IF(OR($C219="",$D219=""),$K218,IF($C219="Lopetus",$K218,IF($C219="Suomi",0,$K218+$E219)))</f>
        <v/>
      </c>
      <c r="L219">
        <f>IF(OR($C219="",$D219=""),$L218,IF($C219="Lopetus",$L218,IF($C219="Suomi",IF(AND($L218&gt;0,$K218&lt;=60),$L218,$D219),IF(AND($L218&gt;0,$K219&lt;=60),$L218,0))))</f>
        <v/>
      </c>
      <c r="M219">
        <f>IF(AND($C219="Suomi",$D219&lt;&gt;"",$L219&gt;0),$J219-$L219+1,"")</f>
        <v/>
      </c>
      <c r="N219">
        <f>IF(OR($C219="",$C219="Lopetus",$D219=""),0,MAX(0,MIN($J219,DATE(YEAR(TODAY())-1,12,31))-MAX($D219,DATE(YEAR(TODAY())-1,1,1))+1))</f>
        <v/>
      </c>
      <c r="O219">
        <f>IF(OR($C219="",$C219="Lopetus",$D219=""),0,MAX(0,MIN($J219,DATE(YEAR(TODAY()),12,31))-MAX($D219,DATE(YEAR(TODAY()),1,1))+1))</f>
        <v/>
      </c>
      <c r="P219">
        <f>IF(OR($C219="",$C219="Lopetus",$D219=""),0,MAX(0,MIN($J219,DATE(YEAR(TODAY())+1,12,31))-MAX($D219,DATE(YEAR(TODAY())+1,1,1))+1))</f>
        <v/>
      </c>
      <c r="Q219">
        <f>IF(OR($C219="",$C219="Lopetus",$D219=""),0,MAX(0,MIN($J219,TODAY())-MAX($D219,TODAY()-364)+1))</f>
        <v/>
      </c>
      <c r="R219">
        <f>IF(OR($C219="",$C219="Lopetus",$D219=""),0,MAX(0,MIN($J219,TODAY())-MAX($D219,TODAY()-181)+1))</f>
        <v/>
      </c>
      <c r="S219">
        <f>IF(OR($C219="",$C219="Lopetus",$D219="",Lisäominaisuudet!$C$51=""),0,MAX(0,MIN($J219,TODAY())-MAX($D219,Lisäominaisuudet!$C$51)+1))</f>
        <v/>
      </c>
    </row>
    <row r="220">
      <c r="B220" s="13">
        <f>IF($D220="","",ROW()-12)</f>
        <v/>
      </c>
      <c r="C220" s="13" t="n"/>
      <c r="D220" s="14" t="n"/>
      <c r="E220" s="15">
        <f>IF($J220="","",$J220-$D220+1)</f>
        <v/>
      </c>
      <c r="F220" s="13" t="n"/>
      <c r="G220" s="13" t="n"/>
      <c r="I220">
        <f>IFERROR(INDEX($D$13:$D$262,MATCH(TRUE(),INDEX(($D$13:$D$262&lt;&gt;"")*(ROW($D$13:$D$262)&gt;ROW($D220)),0),0)),"")</f>
        <v/>
      </c>
      <c r="J220">
        <f>IF(OR($C220="",$C220="Lopetus",$D220=""),"",IF($I220="",TODAY(),IF($I220=$D220,$D220,$I220-1)))</f>
        <v/>
      </c>
      <c r="K220">
        <f>IF(OR($C220="",$D220=""),$K219,IF($C220="Lopetus",$K219,IF($C220="Suomi",0,$K219+$E220)))</f>
        <v/>
      </c>
      <c r="L220">
        <f>IF(OR($C220="",$D220=""),$L219,IF($C220="Lopetus",$L219,IF($C220="Suomi",IF(AND($L219&gt;0,$K219&lt;=60),$L219,$D220),IF(AND($L219&gt;0,$K220&lt;=60),$L219,0))))</f>
        <v/>
      </c>
      <c r="M220">
        <f>IF(AND($C220="Suomi",$D220&lt;&gt;"",$L220&gt;0),$J220-$L220+1,"")</f>
        <v/>
      </c>
      <c r="N220">
        <f>IF(OR($C220="",$C220="Lopetus",$D220=""),0,MAX(0,MIN($J220,DATE(YEAR(TODAY())-1,12,31))-MAX($D220,DATE(YEAR(TODAY())-1,1,1))+1))</f>
        <v/>
      </c>
      <c r="O220">
        <f>IF(OR($C220="",$C220="Lopetus",$D220=""),0,MAX(0,MIN($J220,DATE(YEAR(TODAY()),12,31))-MAX($D220,DATE(YEAR(TODAY()),1,1))+1))</f>
        <v/>
      </c>
      <c r="P220">
        <f>IF(OR($C220="",$C220="Lopetus",$D220=""),0,MAX(0,MIN($J220,DATE(YEAR(TODAY())+1,12,31))-MAX($D220,DATE(YEAR(TODAY())+1,1,1))+1))</f>
        <v/>
      </c>
      <c r="Q220">
        <f>IF(OR($C220="",$C220="Lopetus",$D220=""),0,MAX(0,MIN($J220,TODAY())-MAX($D220,TODAY()-364)+1))</f>
        <v/>
      </c>
      <c r="R220">
        <f>IF(OR($C220="",$C220="Lopetus",$D220=""),0,MAX(0,MIN($J220,TODAY())-MAX($D220,TODAY()-181)+1))</f>
        <v/>
      </c>
      <c r="S220">
        <f>IF(OR($C220="",$C220="Lopetus",$D220="",Lisäominaisuudet!$C$51=""),0,MAX(0,MIN($J220,TODAY())-MAX($D220,Lisäominaisuudet!$C$51)+1))</f>
        <v/>
      </c>
    </row>
    <row r="221">
      <c r="B221" s="13">
        <f>IF($D221="","",ROW()-12)</f>
        <v/>
      </c>
      <c r="C221" s="13" t="n"/>
      <c r="D221" s="14" t="n"/>
      <c r="E221" s="15">
        <f>IF($J221="","",$J221-$D221+1)</f>
        <v/>
      </c>
      <c r="F221" s="13" t="n"/>
      <c r="G221" s="13" t="n"/>
      <c r="I221">
        <f>IFERROR(INDEX($D$13:$D$262,MATCH(TRUE(),INDEX(($D$13:$D$262&lt;&gt;"")*(ROW($D$13:$D$262)&gt;ROW($D221)),0),0)),"")</f>
        <v/>
      </c>
      <c r="J221">
        <f>IF(OR($C221="",$C221="Lopetus",$D221=""),"",IF($I221="",TODAY(),IF($I221=$D221,$D221,$I221-1)))</f>
        <v/>
      </c>
      <c r="K221">
        <f>IF(OR($C221="",$D221=""),$K220,IF($C221="Lopetus",$K220,IF($C221="Suomi",0,$K220+$E221)))</f>
        <v/>
      </c>
      <c r="L221">
        <f>IF(OR($C221="",$D221=""),$L220,IF($C221="Lopetus",$L220,IF($C221="Suomi",IF(AND($L220&gt;0,$K220&lt;=60),$L220,$D221),IF(AND($L220&gt;0,$K221&lt;=60),$L220,0))))</f>
        <v/>
      </c>
      <c r="M221">
        <f>IF(AND($C221="Suomi",$D221&lt;&gt;"",$L221&gt;0),$J221-$L221+1,"")</f>
        <v/>
      </c>
      <c r="N221">
        <f>IF(OR($C221="",$C221="Lopetus",$D221=""),0,MAX(0,MIN($J221,DATE(YEAR(TODAY())-1,12,31))-MAX($D221,DATE(YEAR(TODAY())-1,1,1))+1))</f>
        <v/>
      </c>
      <c r="O221">
        <f>IF(OR($C221="",$C221="Lopetus",$D221=""),0,MAX(0,MIN($J221,DATE(YEAR(TODAY()),12,31))-MAX($D221,DATE(YEAR(TODAY()),1,1))+1))</f>
        <v/>
      </c>
      <c r="P221">
        <f>IF(OR($C221="",$C221="Lopetus",$D221=""),0,MAX(0,MIN($J221,DATE(YEAR(TODAY())+1,12,31))-MAX($D221,DATE(YEAR(TODAY())+1,1,1))+1))</f>
        <v/>
      </c>
      <c r="Q221">
        <f>IF(OR($C221="",$C221="Lopetus",$D221=""),0,MAX(0,MIN($J221,TODAY())-MAX($D221,TODAY()-364)+1))</f>
        <v/>
      </c>
      <c r="R221">
        <f>IF(OR($C221="",$C221="Lopetus",$D221=""),0,MAX(0,MIN($J221,TODAY())-MAX($D221,TODAY()-181)+1))</f>
        <v/>
      </c>
      <c r="S221">
        <f>IF(OR($C221="",$C221="Lopetus",$D221="",Lisäominaisuudet!$C$51=""),0,MAX(0,MIN($J221,TODAY())-MAX($D221,Lisäominaisuudet!$C$51)+1))</f>
        <v/>
      </c>
    </row>
    <row r="222">
      <c r="B222" s="13">
        <f>IF($D222="","",ROW()-12)</f>
        <v/>
      </c>
      <c r="C222" s="13" t="n"/>
      <c r="D222" s="14" t="n"/>
      <c r="E222" s="15">
        <f>IF($J222="","",$J222-$D222+1)</f>
        <v/>
      </c>
      <c r="F222" s="13" t="n"/>
      <c r="G222" s="13" t="n"/>
      <c r="I222">
        <f>IFERROR(INDEX($D$13:$D$262,MATCH(TRUE(),INDEX(($D$13:$D$262&lt;&gt;"")*(ROW($D$13:$D$262)&gt;ROW($D222)),0),0)),"")</f>
        <v/>
      </c>
      <c r="J222">
        <f>IF(OR($C222="",$C222="Lopetus",$D222=""),"",IF($I222="",TODAY(),IF($I222=$D222,$D222,$I222-1)))</f>
        <v/>
      </c>
      <c r="K222">
        <f>IF(OR($C222="",$D222=""),$K221,IF($C222="Lopetus",$K221,IF($C222="Suomi",0,$K221+$E222)))</f>
        <v/>
      </c>
      <c r="L222">
        <f>IF(OR($C222="",$D222=""),$L221,IF($C222="Lopetus",$L221,IF($C222="Suomi",IF(AND($L221&gt;0,$K221&lt;=60),$L221,$D222),IF(AND($L221&gt;0,$K222&lt;=60),$L221,0))))</f>
        <v/>
      </c>
      <c r="M222">
        <f>IF(AND($C222="Suomi",$D222&lt;&gt;"",$L222&gt;0),$J222-$L222+1,"")</f>
        <v/>
      </c>
      <c r="N222">
        <f>IF(OR($C222="",$C222="Lopetus",$D222=""),0,MAX(0,MIN($J222,DATE(YEAR(TODAY())-1,12,31))-MAX($D222,DATE(YEAR(TODAY())-1,1,1))+1))</f>
        <v/>
      </c>
      <c r="O222">
        <f>IF(OR($C222="",$C222="Lopetus",$D222=""),0,MAX(0,MIN($J222,DATE(YEAR(TODAY()),12,31))-MAX($D222,DATE(YEAR(TODAY()),1,1))+1))</f>
        <v/>
      </c>
      <c r="P222">
        <f>IF(OR($C222="",$C222="Lopetus",$D222=""),0,MAX(0,MIN($J222,DATE(YEAR(TODAY())+1,12,31))-MAX($D222,DATE(YEAR(TODAY())+1,1,1))+1))</f>
        <v/>
      </c>
      <c r="Q222">
        <f>IF(OR($C222="",$C222="Lopetus",$D222=""),0,MAX(0,MIN($J222,TODAY())-MAX($D222,TODAY()-364)+1))</f>
        <v/>
      </c>
      <c r="R222">
        <f>IF(OR($C222="",$C222="Lopetus",$D222=""),0,MAX(0,MIN($J222,TODAY())-MAX($D222,TODAY()-181)+1))</f>
        <v/>
      </c>
      <c r="S222">
        <f>IF(OR($C222="",$C222="Lopetus",$D222="",Lisäominaisuudet!$C$51=""),0,MAX(0,MIN($J222,TODAY())-MAX($D222,Lisäominaisuudet!$C$51)+1))</f>
        <v/>
      </c>
    </row>
    <row r="223">
      <c r="B223" s="13">
        <f>IF($D223="","",ROW()-12)</f>
        <v/>
      </c>
      <c r="C223" s="13" t="n"/>
      <c r="D223" s="14" t="n"/>
      <c r="E223" s="15">
        <f>IF($J223="","",$J223-$D223+1)</f>
        <v/>
      </c>
      <c r="F223" s="13" t="n"/>
      <c r="G223" s="13" t="n"/>
      <c r="I223">
        <f>IFERROR(INDEX($D$13:$D$262,MATCH(TRUE(),INDEX(($D$13:$D$262&lt;&gt;"")*(ROW($D$13:$D$262)&gt;ROW($D223)),0),0)),"")</f>
        <v/>
      </c>
      <c r="J223">
        <f>IF(OR($C223="",$C223="Lopetus",$D223=""),"",IF($I223="",TODAY(),IF($I223=$D223,$D223,$I223-1)))</f>
        <v/>
      </c>
      <c r="K223">
        <f>IF(OR($C223="",$D223=""),$K222,IF($C223="Lopetus",$K222,IF($C223="Suomi",0,$K222+$E223)))</f>
        <v/>
      </c>
      <c r="L223">
        <f>IF(OR($C223="",$D223=""),$L222,IF($C223="Lopetus",$L222,IF($C223="Suomi",IF(AND($L222&gt;0,$K222&lt;=60),$L222,$D223),IF(AND($L222&gt;0,$K223&lt;=60),$L222,0))))</f>
        <v/>
      </c>
      <c r="M223">
        <f>IF(AND($C223="Suomi",$D223&lt;&gt;"",$L223&gt;0),$J223-$L223+1,"")</f>
        <v/>
      </c>
      <c r="N223">
        <f>IF(OR($C223="",$C223="Lopetus",$D223=""),0,MAX(0,MIN($J223,DATE(YEAR(TODAY())-1,12,31))-MAX($D223,DATE(YEAR(TODAY())-1,1,1))+1))</f>
        <v/>
      </c>
      <c r="O223">
        <f>IF(OR($C223="",$C223="Lopetus",$D223=""),0,MAX(0,MIN($J223,DATE(YEAR(TODAY()),12,31))-MAX($D223,DATE(YEAR(TODAY()),1,1))+1))</f>
        <v/>
      </c>
      <c r="P223">
        <f>IF(OR($C223="",$C223="Lopetus",$D223=""),0,MAX(0,MIN($J223,DATE(YEAR(TODAY())+1,12,31))-MAX($D223,DATE(YEAR(TODAY())+1,1,1))+1))</f>
        <v/>
      </c>
      <c r="Q223">
        <f>IF(OR($C223="",$C223="Lopetus",$D223=""),0,MAX(0,MIN($J223,TODAY())-MAX($D223,TODAY()-364)+1))</f>
        <v/>
      </c>
      <c r="R223">
        <f>IF(OR($C223="",$C223="Lopetus",$D223=""),0,MAX(0,MIN($J223,TODAY())-MAX($D223,TODAY()-181)+1))</f>
        <v/>
      </c>
      <c r="S223">
        <f>IF(OR($C223="",$C223="Lopetus",$D223="",Lisäominaisuudet!$C$51=""),0,MAX(0,MIN($J223,TODAY())-MAX($D223,Lisäominaisuudet!$C$51)+1))</f>
        <v/>
      </c>
    </row>
    <row r="224">
      <c r="B224" s="13">
        <f>IF($D224="","",ROW()-12)</f>
        <v/>
      </c>
      <c r="C224" s="13" t="n"/>
      <c r="D224" s="14" t="n"/>
      <c r="E224" s="15">
        <f>IF($J224="","",$J224-$D224+1)</f>
        <v/>
      </c>
      <c r="F224" s="13" t="n"/>
      <c r="G224" s="13" t="n"/>
      <c r="I224">
        <f>IFERROR(INDEX($D$13:$D$262,MATCH(TRUE(),INDEX(($D$13:$D$262&lt;&gt;"")*(ROW($D$13:$D$262)&gt;ROW($D224)),0),0)),"")</f>
        <v/>
      </c>
      <c r="J224">
        <f>IF(OR($C224="",$C224="Lopetus",$D224=""),"",IF($I224="",TODAY(),IF($I224=$D224,$D224,$I224-1)))</f>
        <v/>
      </c>
      <c r="K224">
        <f>IF(OR($C224="",$D224=""),$K223,IF($C224="Lopetus",$K223,IF($C224="Suomi",0,$K223+$E224)))</f>
        <v/>
      </c>
      <c r="L224">
        <f>IF(OR($C224="",$D224=""),$L223,IF($C224="Lopetus",$L223,IF($C224="Suomi",IF(AND($L223&gt;0,$K223&lt;=60),$L223,$D224),IF(AND($L223&gt;0,$K224&lt;=60),$L223,0))))</f>
        <v/>
      </c>
      <c r="M224">
        <f>IF(AND($C224="Suomi",$D224&lt;&gt;"",$L224&gt;0),$J224-$L224+1,"")</f>
        <v/>
      </c>
      <c r="N224">
        <f>IF(OR($C224="",$C224="Lopetus",$D224=""),0,MAX(0,MIN($J224,DATE(YEAR(TODAY())-1,12,31))-MAX($D224,DATE(YEAR(TODAY())-1,1,1))+1))</f>
        <v/>
      </c>
      <c r="O224">
        <f>IF(OR($C224="",$C224="Lopetus",$D224=""),0,MAX(0,MIN($J224,DATE(YEAR(TODAY()),12,31))-MAX($D224,DATE(YEAR(TODAY()),1,1))+1))</f>
        <v/>
      </c>
      <c r="P224">
        <f>IF(OR($C224="",$C224="Lopetus",$D224=""),0,MAX(0,MIN($J224,DATE(YEAR(TODAY())+1,12,31))-MAX($D224,DATE(YEAR(TODAY())+1,1,1))+1))</f>
        <v/>
      </c>
      <c r="Q224">
        <f>IF(OR($C224="",$C224="Lopetus",$D224=""),0,MAX(0,MIN($J224,TODAY())-MAX($D224,TODAY()-364)+1))</f>
        <v/>
      </c>
      <c r="R224">
        <f>IF(OR($C224="",$C224="Lopetus",$D224=""),0,MAX(0,MIN($J224,TODAY())-MAX($D224,TODAY()-181)+1))</f>
        <v/>
      </c>
      <c r="S224">
        <f>IF(OR($C224="",$C224="Lopetus",$D224="",Lisäominaisuudet!$C$51=""),0,MAX(0,MIN($J224,TODAY())-MAX($D224,Lisäominaisuudet!$C$51)+1))</f>
        <v/>
      </c>
    </row>
    <row r="225">
      <c r="B225" s="13">
        <f>IF($D225="","",ROW()-12)</f>
        <v/>
      </c>
      <c r="C225" s="13" t="n"/>
      <c r="D225" s="14" t="n"/>
      <c r="E225" s="15">
        <f>IF($J225="","",$J225-$D225+1)</f>
        <v/>
      </c>
      <c r="F225" s="13" t="n"/>
      <c r="G225" s="13" t="n"/>
      <c r="I225">
        <f>IFERROR(INDEX($D$13:$D$262,MATCH(TRUE(),INDEX(($D$13:$D$262&lt;&gt;"")*(ROW($D$13:$D$262)&gt;ROW($D225)),0),0)),"")</f>
        <v/>
      </c>
      <c r="J225">
        <f>IF(OR($C225="",$C225="Lopetus",$D225=""),"",IF($I225="",TODAY(),IF($I225=$D225,$D225,$I225-1)))</f>
        <v/>
      </c>
      <c r="K225">
        <f>IF(OR($C225="",$D225=""),$K224,IF($C225="Lopetus",$K224,IF($C225="Suomi",0,$K224+$E225)))</f>
        <v/>
      </c>
      <c r="L225">
        <f>IF(OR($C225="",$D225=""),$L224,IF($C225="Lopetus",$L224,IF($C225="Suomi",IF(AND($L224&gt;0,$K224&lt;=60),$L224,$D225),IF(AND($L224&gt;0,$K225&lt;=60),$L224,0))))</f>
        <v/>
      </c>
      <c r="M225">
        <f>IF(AND($C225="Suomi",$D225&lt;&gt;"",$L225&gt;0),$J225-$L225+1,"")</f>
        <v/>
      </c>
      <c r="N225">
        <f>IF(OR($C225="",$C225="Lopetus",$D225=""),0,MAX(0,MIN($J225,DATE(YEAR(TODAY())-1,12,31))-MAX($D225,DATE(YEAR(TODAY())-1,1,1))+1))</f>
        <v/>
      </c>
      <c r="O225">
        <f>IF(OR($C225="",$C225="Lopetus",$D225=""),0,MAX(0,MIN($J225,DATE(YEAR(TODAY()),12,31))-MAX($D225,DATE(YEAR(TODAY()),1,1))+1))</f>
        <v/>
      </c>
      <c r="P225">
        <f>IF(OR($C225="",$C225="Lopetus",$D225=""),0,MAX(0,MIN($J225,DATE(YEAR(TODAY())+1,12,31))-MAX($D225,DATE(YEAR(TODAY())+1,1,1))+1))</f>
        <v/>
      </c>
      <c r="Q225">
        <f>IF(OR($C225="",$C225="Lopetus",$D225=""),0,MAX(0,MIN($J225,TODAY())-MAX($D225,TODAY()-364)+1))</f>
        <v/>
      </c>
      <c r="R225">
        <f>IF(OR($C225="",$C225="Lopetus",$D225=""),0,MAX(0,MIN($J225,TODAY())-MAX($D225,TODAY()-181)+1))</f>
        <v/>
      </c>
      <c r="S225">
        <f>IF(OR($C225="",$C225="Lopetus",$D225="",Lisäominaisuudet!$C$51=""),0,MAX(0,MIN($J225,TODAY())-MAX($D225,Lisäominaisuudet!$C$51)+1))</f>
        <v/>
      </c>
    </row>
    <row r="226">
      <c r="B226" s="13">
        <f>IF($D226="","",ROW()-12)</f>
        <v/>
      </c>
      <c r="C226" s="13" t="n"/>
      <c r="D226" s="14" t="n"/>
      <c r="E226" s="15">
        <f>IF($J226="","",$J226-$D226+1)</f>
        <v/>
      </c>
      <c r="F226" s="13" t="n"/>
      <c r="G226" s="13" t="n"/>
      <c r="I226">
        <f>IFERROR(INDEX($D$13:$D$262,MATCH(TRUE(),INDEX(($D$13:$D$262&lt;&gt;"")*(ROW($D$13:$D$262)&gt;ROW($D226)),0),0)),"")</f>
        <v/>
      </c>
      <c r="J226">
        <f>IF(OR($C226="",$C226="Lopetus",$D226=""),"",IF($I226="",TODAY(),IF($I226=$D226,$D226,$I226-1)))</f>
        <v/>
      </c>
      <c r="K226">
        <f>IF(OR($C226="",$D226=""),$K225,IF($C226="Lopetus",$K225,IF($C226="Suomi",0,$K225+$E226)))</f>
        <v/>
      </c>
      <c r="L226">
        <f>IF(OR($C226="",$D226=""),$L225,IF($C226="Lopetus",$L225,IF($C226="Suomi",IF(AND($L225&gt;0,$K225&lt;=60),$L225,$D226),IF(AND($L225&gt;0,$K226&lt;=60),$L225,0))))</f>
        <v/>
      </c>
      <c r="M226">
        <f>IF(AND($C226="Suomi",$D226&lt;&gt;"",$L226&gt;0),$J226-$L226+1,"")</f>
        <v/>
      </c>
      <c r="N226">
        <f>IF(OR($C226="",$C226="Lopetus",$D226=""),0,MAX(0,MIN($J226,DATE(YEAR(TODAY())-1,12,31))-MAX($D226,DATE(YEAR(TODAY())-1,1,1))+1))</f>
        <v/>
      </c>
      <c r="O226">
        <f>IF(OR($C226="",$C226="Lopetus",$D226=""),0,MAX(0,MIN($J226,DATE(YEAR(TODAY()),12,31))-MAX($D226,DATE(YEAR(TODAY()),1,1))+1))</f>
        <v/>
      </c>
      <c r="P226">
        <f>IF(OR($C226="",$C226="Lopetus",$D226=""),0,MAX(0,MIN($J226,DATE(YEAR(TODAY())+1,12,31))-MAX($D226,DATE(YEAR(TODAY())+1,1,1))+1))</f>
        <v/>
      </c>
      <c r="Q226">
        <f>IF(OR($C226="",$C226="Lopetus",$D226=""),0,MAX(0,MIN($J226,TODAY())-MAX($D226,TODAY()-364)+1))</f>
        <v/>
      </c>
      <c r="R226">
        <f>IF(OR($C226="",$C226="Lopetus",$D226=""),0,MAX(0,MIN($J226,TODAY())-MAX($D226,TODAY()-181)+1))</f>
        <v/>
      </c>
      <c r="S226">
        <f>IF(OR($C226="",$C226="Lopetus",$D226="",Lisäominaisuudet!$C$51=""),0,MAX(0,MIN($J226,TODAY())-MAX($D226,Lisäominaisuudet!$C$51)+1))</f>
        <v/>
      </c>
    </row>
    <row r="227">
      <c r="B227" s="13">
        <f>IF($D227="","",ROW()-12)</f>
        <v/>
      </c>
      <c r="C227" s="13" t="n"/>
      <c r="D227" s="14" t="n"/>
      <c r="E227" s="15">
        <f>IF($J227="","",$J227-$D227+1)</f>
        <v/>
      </c>
      <c r="F227" s="13" t="n"/>
      <c r="G227" s="13" t="n"/>
      <c r="I227">
        <f>IFERROR(INDEX($D$13:$D$262,MATCH(TRUE(),INDEX(($D$13:$D$262&lt;&gt;"")*(ROW($D$13:$D$262)&gt;ROW($D227)),0),0)),"")</f>
        <v/>
      </c>
      <c r="J227">
        <f>IF(OR($C227="",$C227="Lopetus",$D227=""),"",IF($I227="",TODAY(),IF($I227=$D227,$D227,$I227-1)))</f>
        <v/>
      </c>
      <c r="K227">
        <f>IF(OR($C227="",$D227=""),$K226,IF($C227="Lopetus",$K226,IF($C227="Suomi",0,$K226+$E227)))</f>
        <v/>
      </c>
      <c r="L227">
        <f>IF(OR($C227="",$D227=""),$L226,IF($C227="Lopetus",$L226,IF($C227="Suomi",IF(AND($L226&gt;0,$K226&lt;=60),$L226,$D227),IF(AND($L226&gt;0,$K227&lt;=60),$L226,0))))</f>
        <v/>
      </c>
      <c r="M227">
        <f>IF(AND($C227="Suomi",$D227&lt;&gt;"",$L227&gt;0),$J227-$L227+1,"")</f>
        <v/>
      </c>
      <c r="N227">
        <f>IF(OR($C227="",$C227="Lopetus",$D227=""),0,MAX(0,MIN($J227,DATE(YEAR(TODAY())-1,12,31))-MAX($D227,DATE(YEAR(TODAY())-1,1,1))+1))</f>
        <v/>
      </c>
      <c r="O227">
        <f>IF(OR($C227="",$C227="Lopetus",$D227=""),0,MAX(0,MIN($J227,DATE(YEAR(TODAY()),12,31))-MAX($D227,DATE(YEAR(TODAY()),1,1))+1))</f>
        <v/>
      </c>
      <c r="P227">
        <f>IF(OR($C227="",$C227="Lopetus",$D227=""),0,MAX(0,MIN($J227,DATE(YEAR(TODAY())+1,12,31))-MAX($D227,DATE(YEAR(TODAY())+1,1,1))+1))</f>
        <v/>
      </c>
      <c r="Q227">
        <f>IF(OR($C227="",$C227="Lopetus",$D227=""),0,MAX(0,MIN($J227,TODAY())-MAX($D227,TODAY()-364)+1))</f>
        <v/>
      </c>
      <c r="R227">
        <f>IF(OR($C227="",$C227="Lopetus",$D227=""),0,MAX(0,MIN($J227,TODAY())-MAX($D227,TODAY()-181)+1))</f>
        <v/>
      </c>
      <c r="S227">
        <f>IF(OR($C227="",$C227="Lopetus",$D227="",Lisäominaisuudet!$C$51=""),0,MAX(0,MIN($J227,TODAY())-MAX($D227,Lisäominaisuudet!$C$51)+1))</f>
        <v/>
      </c>
    </row>
    <row r="228">
      <c r="B228" s="13">
        <f>IF($D228="","",ROW()-12)</f>
        <v/>
      </c>
      <c r="C228" s="13" t="n"/>
      <c r="D228" s="14" t="n"/>
      <c r="E228" s="15">
        <f>IF($J228="","",$J228-$D228+1)</f>
        <v/>
      </c>
      <c r="F228" s="13" t="n"/>
      <c r="G228" s="13" t="n"/>
      <c r="I228">
        <f>IFERROR(INDEX($D$13:$D$262,MATCH(TRUE(),INDEX(($D$13:$D$262&lt;&gt;"")*(ROW($D$13:$D$262)&gt;ROW($D228)),0),0)),"")</f>
        <v/>
      </c>
      <c r="J228">
        <f>IF(OR($C228="",$C228="Lopetus",$D228=""),"",IF($I228="",TODAY(),IF($I228=$D228,$D228,$I228-1)))</f>
        <v/>
      </c>
      <c r="K228">
        <f>IF(OR($C228="",$D228=""),$K227,IF($C228="Lopetus",$K227,IF($C228="Suomi",0,$K227+$E228)))</f>
        <v/>
      </c>
      <c r="L228">
        <f>IF(OR($C228="",$D228=""),$L227,IF($C228="Lopetus",$L227,IF($C228="Suomi",IF(AND($L227&gt;0,$K227&lt;=60),$L227,$D228),IF(AND($L227&gt;0,$K228&lt;=60),$L227,0))))</f>
        <v/>
      </c>
      <c r="M228">
        <f>IF(AND($C228="Suomi",$D228&lt;&gt;"",$L228&gt;0),$J228-$L228+1,"")</f>
        <v/>
      </c>
      <c r="N228">
        <f>IF(OR($C228="",$C228="Lopetus",$D228=""),0,MAX(0,MIN($J228,DATE(YEAR(TODAY())-1,12,31))-MAX($D228,DATE(YEAR(TODAY())-1,1,1))+1))</f>
        <v/>
      </c>
      <c r="O228">
        <f>IF(OR($C228="",$C228="Lopetus",$D228=""),0,MAX(0,MIN($J228,DATE(YEAR(TODAY()),12,31))-MAX($D228,DATE(YEAR(TODAY()),1,1))+1))</f>
        <v/>
      </c>
      <c r="P228">
        <f>IF(OR($C228="",$C228="Lopetus",$D228=""),0,MAX(0,MIN($J228,DATE(YEAR(TODAY())+1,12,31))-MAX($D228,DATE(YEAR(TODAY())+1,1,1))+1))</f>
        <v/>
      </c>
      <c r="Q228">
        <f>IF(OR($C228="",$C228="Lopetus",$D228=""),0,MAX(0,MIN($J228,TODAY())-MAX($D228,TODAY()-364)+1))</f>
        <v/>
      </c>
      <c r="R228">
        <f>IF(OR($C228="",$C228="Lopetus",$D228=""),0,MAX(0,MIN($J228,TODAY())-MAX($D228,TODAY()-181)+1))</f>
        <v/>
      </c>
      <c r="S228">
        <f>IF(OR($C228="",$C228="Lopetus",$D228="",Lisäominaisuudet!$C$51=""),0,MAX(0,MIN($J228,TODAY())-MAX($D228,Lisäominaisuudet!$C$51)+1))</f>
        <v/>
      </c>
    </row>
    <row r="229">
      <c r="B229" s="13">
        <f>IF($D229="","",ROW()-12)</f>
        <v/>
      </c>
      <c r="C229" s="13" t="n"/>
      <c r="D229" s="14" t="n"/>
      <c r="E229" s="15">
        <f>IF($J229="","",$J229-$D229+1)</f>
        <v/>
      </c>
      <c r="F229" s="13" t="n"/>
      <c r="G229" s="13" t="n"/>
      <c r="I229">
        <f>IFERROR(INDEX($D$13:$D$262,MATCH(TRUE(),INDEX(($D$13:$D$262&lt;&gt;"")*(ROW($D$13:$D$262)&gt;ROW($D229)),0),0)),"")</f>
        <v/>
      </c>
      <c r="J229">
        <f>IF(OR($C229="",$C229="Lopetus",$D229=""),"",IF($I229="",TODAY(),IF($I229=$D229,$D229,$I229-1)))</f>
        <v/>
      </c>
      <c r="K229">
        <f>IF(OR($C229="",$D229=""),$K228,IF($C229="Lopetus",$K228,IF($C229="Suomi",0,$K228+$E229)))</f>
        <v/>
      </c>
      <c r="L229">
        <f>IF(OR($C229="",$D229=""),$L228,IF($C229="Lopetus",$L228,IF($C229="Suomi",IF(AND($L228&gt;0,$K228&lt;=60),$L228,$D229),IF(AND($L228&gt;0,$K229&lt;=60),$L228,0))))</f>
        <v/>
      </c>
      <c r="M229">
        <f>IF(AND($C229="Suomi",$D229&lt;&gt;"",$L229&gt;0),$J229-$L229+1,"")</f>
        <v/>
      </c>
      <c r="N229">
        <f>IF(OR($C229="",$C229="Lopetus",$D229=""),0,MAX(0,MIN($J229,DATE(YEAR(TODAY())-1,12,31))-MAX($D229,DATE(YEAR(TODAY())-1,1,1))+1))</f>
        <v/>
      </c>
      <c r="O229">
        <f>IF(OR($C229="",$C229="Lopetus",$D229=""),0,MAX(0,MIN($J229,DATE(YEAR(TODAY()),12,31))-MAX($D229,DATE(YEAR(TODAY()),1,1))+1))</f>
        <v/>
      </c>
      <c r="P229">
        <f>IF(OR($C229="",$C229="Lopetus",$D229=""),0,MAX(0,MIN($J229,DATE(YEAR(TODAY())+1,12,31))-MAX($D229,DATE(YEAR(TODAY())+1,1,1))+1))</f>
        <v/>
      </c>
      <c r="Q229">
        <f>IF(OR($C229="",$C229="Lopetus",$D229=""),0,MAX(0,MIN($J229,TODAY())-MAX($D229,TODAY()-364)+1))</f>
        <v/>
      </c>
      <c r="R229">
        <f>IF(OR($C229="",$C229="Lopetus",$D229=""),0,MAX(0,MIN($J229,TODAY())-MAX($D229,TODAY()-181)+1))</f>
        <v/>
      </c>
      <c r="S229">
        <f>IF(OR($C229="",$C229="Lopetus",$D229="",Lisäominaisuudet!$C$51=""),0,MAX(0,MIN($J229,TODAY())-MAX($D229,Lisäominaisuudet!$C$51)+1))</f>
        <v/>
      </c>
    </row>
    <row r="230">
      <c r="B230" s="13">
        <f>IF($D230="","",ROW()-12)</f>
        <v/>
      </c>
      <c r="C230" s="13" t="n"/>
      <c r="D230" s="14" t="n"/>
      <c r="E230" s="15">
        <f>IF($J230="","",$J230-$D230+1)</f>
        <v/>
      </c>
      <c r="F230" s="13" t="n"/>
      <c r="G230" s="13" t="n"/>
      <c r="I230">
        <f>IFERROR(INDEX($D$13:$D$262,MATCH(TRUE(),INDEX(($D$13:$D$262&lt;&gt;"")*(ROW($D$13:$D$262)&gt;ROW($D230)),0),0)),"")</f>
        <v/>
      </c>
      <c r="J230">
        <f>IF(OR($C230="",$C230="Lopetus",$D230=""),"",IF($I230="",TODAY(),IF($I230=$D230,$D230,$I230-1)))</f>
        <v/>
      </c>
      <c r="K230">
        <f>IF(OR($C230="",$D230=""),$K229,IF($C230="Lopetus",$K229,IF($C230="Suomi",0,$K229+$E230)))</f>
        <v/>
      </c>
      <c r="L230">
        <f>IF(OR($C230="",$D230=""),$L229,IF($C230="Lopetus",$L229,IF($C230="Suomi",IF(AND($L229&gt;0,$K229&lt;=60),$L229,$D230),IF(AND($L229&gt;0,$K230&lt;=60),$L229,0))))</f>
        <v/>
      </c>
      <c r="M230">
        <f>IF(AND($C230="Suomi",$D230&lt;&gt;"",$L230&gt;0),$J230-$L230+1,"")</f>
        <v/>
      </c>
      <c r="N230">
        <f>IF(OR($C230="",$C230="Lopetus",$D230=""),0,MAX(0,MIN($J230,DATE(YEAR(TODAY())-1,12,31))-MAX($D230,DATE(YEAR(TODAY())-1,1,1))+1))</f>
        <v/>
      </c>
      <c r="O230">
        <f>IF(OR($C230="",$C230="Lopetus",$D230=""),0,MAX(0,MIN($J230,DATE(YEAR(TODAY()),12,31))-MAX($D230,DATE(YEAR(TODAY()),1,1))+1))</f>
        <v/>
      </c>
      <c r="P230">
        <f>IF(OR($C230="",$C230="Lopetus",$D230=""),0,MAX(0,MIN($J230,DATE(YEAR(TODAY())+1,12,31))-MAX($D230,DATE(YEAR(TODAY())+1,1,1))+1))</f>
        <v/>
      </c>
      <c r="Q230">
        <f>IF(OR($C230="",$C230="Lopetus",$D230=""),0,MAX(0,MIN($J230,TODAY())-MAX($D230,TODAY()-364)+1))</f>
        <v/>
      </c>
      <c r="R230">
        <f>IF(OR($C230="",$C230="Lopetus",$D230=""),0,MAX(0,MIN($J230,TODAY())-MAX($D230,TODAY()-181)+1))</f>
        <v/>
      </c>
      <c r="S230">
        <f>IF(OR($C230="",$C230="Lopetus",$D230="",Lisäominaisuudet!$C$51=""),0,MAX(0,MIN($J230,TODAY())-MAX($D230,Lisäominaisuudet!$C$51)+1))</f>
        <v/>
      </c>
    </row>
    <row r="231">
      <c r="B231" s="13">
        <f>IF($D231="","",ROW()-12)</f>
        <v/>
      </c>
      <c r="C231" s="13" t="n"/>
      <c r="D231" s="14" t="n"/>
      <c r="E231" s="15">
        <f>IF($J231="","",$J231-$D231+1)</f>
        <v/>
      </c>
      <c r="F231" s="13" t="n"/>
      <c r="G231" s="13" t="n"/>
      <c r="I231">
        <f>IFERROR(INDEX($D$13:$D$262,MATCH(TRUE(),INDEX(($D$13:$D$262&lt;&gt;"")*(ROW($D$13:$D$262)&gt;ROW($D231)),0),0)),"")</f>
        <v/>
      </c>
      <c r="J231">
        <f>IF(OR($C231="",$C231="Lopetus",$D231=""),"",IF($I231="",TODAY(),IF($I231=$D231,$D231,$I231-1)))</f>
        <v/>
      </c>
      <c r="K231">
        <f>IF(OR($C231="",$D231=""),$K230,IF($C231="Lopetus",$K230,IF($C231="Suomi",0,$K230+$E231)))</f>
        <v/>
      </c>
      <c r="L231">
        <f>IF(OR($C231="",$D231=""),$L230,IF($C231="Lopetus",$L230,IF($C231="Suomi",IF(AND($L230&gt;0,$K230&lt;=60),$L230,$D231),IF(AND($L230&gt;0,$K231&lt;=60),$L230,0))))</f>
        <v/>
      </c>
      <c r="M231">
        <f>IF(AND($C231="Suomi",$D231&lt;&gt;"",$L231&gt;0),$J231-$L231+1,"")</f>
        <v/>
      </c>
      <c r="N231">
        <f>IF(OR($C231="",$C231="Lopetus",$D231=""),0,MAX(0,MIN($J231,DATE(YEAR(TODAY())-1,12,31))-MAX($D231,DATE(YEAR(TODAY())-1,1,1))+1))</f>
        <v/>
      </c>
      <c r="O231">
        <f>IF(OR($C231="",$C231="Lopetus",$D231=""),0,MAX(0,MIN($J231,DATE(YEAR(TODAY()),12,31))-MAX($D231,DATE(YEAR(TODAY()),1,1))+1))</f>
        <v/>
      </c>
      <c r="P231">
        <f>IF(OR($C231="",$C231="Lopetus",$D231=""),0,MAX(0,MIN($J231,DATE(YEAR(TODAY())+1,12,31))-MAX($D231,DATE(YEAR(TODAY())+1,1,1))+1))</f>
        <v/>
      </c>
      <c r="Q231">
        <f>IF(OR($C231="",$C231="Lopetus",$D231=""),0,MAX(0,MIN($J231,TODAY())-MAX($D231,TODAY()-364)+1))</f>
        <v/>
      </c>
      <c r="R231">
        <f>IF(OR($C231="",$C231="Lopetus",$D231=""),0,MAX(0,MIN($J231,TODAY())-MAX($D231,TODAY()-181)+1))</f>
        <v/>
      </c>
      <c r="S231">
        <f>IF(OR($C231="",$C231="Lopetus",$D231="",Lisäominaisuudet!$C$51=""),0,MAX(0,MIN($J231,TODAY())-MAX($D231,Lisäominaisuudet!$C$51)+1))</f>
        <v/>
      </c>
    </row>
    <row r="232">
      <c r="B232" s="13">
        <f>IF($D232="","",ROW()-12)</f>
        <v/>
      </c>
      <c r="C232" s="13" t="n"/>
      <c r="D232" s="14" t="n"/>
      <c r="E232" s="15">
        <f>IF($J232="","",$J232-$D232+1)</f>
        <v/>
      </c>
      <c r="F232" s="13" t="n"/>
      <c r="G232" s="13" t="n"/>
      <c r="I232">
        <f>IFERROR(INDEX($D$13:$D$262,MATCH(TRUE(),INDEX(($D$13:$D$262&lt;&gt;"")*(ROW($D$13:$D$262)&gt;ROW($D232)),0),0)),"")</f>
        <v/>
      </c>
      <c r="J232">
        <f>IF(OR($C232="",$C232="Lopetus",$D232=""),"",IF($I232="",TODAY(),IF($I232=$D232,$D232,$I232-1)))</f>
        <v/>
      </c>
      <c r="K232">
        <f>IF(OR($C232="",$D232=""),$K231,IF($C232="Lopetus",$K231,IF($C232="Suomi",0,$K231+$E232)))</f>
        <v/>
      </c>
      <c r="L232">
        <f>IF(OR($C232="",$D232=""),$L231,IF($C232="Lopetus",$L231,IF($C232="Suomi",IF(AND($L231&gt;0,$K231&lt;=60),$L231,$D232),IF(AND($L231&gt;0,$K232&lt;=60),$L231,0))))</f>
        <v/>
      </c>
      <c r="M232">
        <f>IF(AND($C232="Suomi",$D232&lt;&gt;"",$L232&gt;0),$J232-$L232+1,"")</f>
        <v/>
      </c>
      <c r="N232">
        <f>IF(OR($C232="",$C232="Lopetus",$D232=""),0,MAX(0,MIN($J232,DATE(YEAR(TODAY())-1,12,31))-MAX($D232,DATE(YEAR(TODAY())-1,1,1))+1))</f>
        <v/>
      </c>
      <c r="O232">
        <f>IF(OR($C232="",$C232="Lopetus",$D232=""),0,MAX(0,MIN($J232,DATE(YEAR(TODAY()),12,31))-MAX($D232,DATE(YEAR(TODAY()),1,1))+1))</f>
        <v/>
      </c>
      <c r="P232">
        <f>IF(OR($C232="",$C232="Lopetus",$D232=""),0,MAX(0,MIN($J232,DATE(YEAR(TODAY())+1,12,31))-MAX($D232,DATE(YEAR(TODAY())+1,1,1))+1))</f>
        <v/>
      </c>
      <c r="Q232">
        <f>IF(OR($C232="",$C232="Lopetus",$D232=""),0,MAX(0,MIN($J232,TODAY())-MAX($D232,TODAY()-364)+1))</f>
        <v/>
      </c>
      <c r="R232">
        <f>IF(OR($C232="",$C232="Lopetus",$D232=""),0,MAX(0,MIN($J232,TODAY())-MAX($D232,TODAY()-181)+1))</f>
        <v/>
      </c>
      <c r="S232">
        <f>IF(OR($C232="",$C232="Lopetus",$D232="",Lisäominaisuudet!$C$51=""),0,MAX(0,MIN($J232,TODAY())-MAX($D232,Lisäominaisuudet!$C$51)+1))</f>
        <v/>
      </c>
    </row>
    <row r="233">
      <c r="B233" s="13">
        <f>IF($D233="","",ROW()-12)</f>
        <v/>
      </c>
      <c r="C233" s="13" t="n"/>
      <c r="D233" s="14" t="n"/>
      <c r="E233" s="15">
        <f>IF($J233="","",$J233-$D233+1)</f>
        <v/>
      </c>
      <c r="F233" s="13" t="n"/>
      <c r="G233" s="13" t="n"/>
      <c r="I233">
        <f>IFERROR(INDEX($D$13:$D$262,MATCH(TRUE(),INDEX(($D$13:$D$262&lt;&gt;"")*(ROW($D$13:$D$262)&gt;ROW($D233)),0),0)),"")</f>
        <v/>
      </c>
      <c r="J233">
        <f>IF(OR($C233="",$C233="Lopetus",$D233=""),"",IF($I233="",TODAY(),IF($I233=$D233,$D233,$I233-1)))</f>
        <v/>
      </c>
      <c r="K233">
        <f>IF(OR($C233="",$D233=""),$K232,IF($C233="Lopetus",$K232,IF($C233="Suomi",0,$K232+$E233)))</f>
        <v/>
      </c>
      <c r="L233">
        <f>IF(OR($C233="",$D233=""),$L232,IF($C233="Lopetus",$L232,IF($C233="Suomi",IF(AND($L232&gt;0,$K232&lt;=60),$L232,$D233),IF(AND($L232&gt;0,$K233&lt;=60),$L232,0))))</f>
        <v/>
      </c>
      <c r="M233">
        <f>IF(AND($C233="Suomi",$D233&lt;&gt;"",$L233&gt;0),$J233-$L233+1,"")</f>
        <v/>
      </c>
      <c r="N233">
        <f>IF(OR($C233="",$C233="Lopetus",$D233=""),0,MAX(0,MIN($J233,DATE(YEAR(TODAY())-1,12,31))-MAX($D233,DATE(YEAR(TODAY())-1,1,1))+1))</f>
        <v/>
      </c>
      <c r="O233">
        <f>IF(OR($C233="",$C233="Lopetus",$D233=""),0,MAX(0,MIN($J233,DATE(YEAR(TODAY()),12,31))-MAX($D233,DATE(YEAR(TODAY()),1,1))+1))</f>
        <v/>
      </c>
      <c r="P233">
        <f>IF(OR($C233="",$C233="Lopetus",$D233=""),0,MAX(0,MIN($J233,DATE(YEAR(TODAY())+1,12,31))-MAX($D233,DATE(YEAR(TODAY())+1,1,1))+1))</f>
        <v/>
      </c>
      <c r="Q233">
        <f>IF(OR($C233="",$C233="Lopetus",$D233=""),0,MAX(0,MIN($J233,TODAY())-MAX($D233,TODAY()-364)+1))</f>
        <v/>
      </c>
      <c r="R233">
        <f>IF(OR($C233="",$C233="Lopetus",$D233=""),0,MAX(0,MIN($J233,TODAY())-MAX($D233,TODAY()-181)+1))</f>
        <v/>
      </c>
      <c r="S233">
        <f>IF(OR($C233="",$C233="Lopetus",$D233="",Lisäominaisuudet!$C$51=""),0,MAX(0,MIN($J233,TODAY())-MAX($D233,Lisäominaisuudet!$C$51)+1))</f>
        <v/>
      </c>
    </row>
    <row r="234">
      <c r="B234" s="13">
        <f>IF($D234="","",ROW()-12)</f>
        <v/>
      </c>
      <c r="C234" s="13" t="n"/>
      <c r="D234" s="14" t="n"/>
      <c r="E234" s="15">
        <f>IF($J234="","",$J234-$D234+1)</f>
        <v/>
      </c>
      <c r="F234" s="13" t="n"/>
      <c r="G234" s="13" t="n"/>
      <c r="I234">
        <f>IFERROR(INDEX($D$13:$D$262,MATCH(TRUE(),INDEX(($D$13:$D$262&lt;&gt;"")*(ROW($D$13:$D$262)&gt;ROW($D234)),0),0)),"")</f>
        <v/>
      </c>
      <c r="J234">
        <f>IF(OR($C234="",$C234="Lopetus",$D234=""),"",IF($I234="",TODAY(),IF($I234=$D234,$D234,$I234-1)))</f>
        <v/>
      </c>
      <c r="K234">
        <f>IF(OR($C234="",$D234=""),$K233,IF($C234="Lopetus",$K233,IF($C234="Suomi",0,$K233+$E234)))</f>
        <v/>
      </c>
      <c r="L234">
        <f>IF(OR($C234="",$D234=""),$L233,IF($C234="Lopetus",$L233,IF($C234="Suomi",IF(AND($L233&gt;0,$K233&lt;=60),$L233,$D234),IF(AND($L233&gt;0,$K234&lt;=60),$L233,0))))</f>
        <v/>
      </c>
      <c r="M234">
        <f>IF(AND($C234="Suomi",$D234&lt;&gt;"",$L234&gt;0),$J234-$L234+1,"")</f>
        <v/>
      </c>
      <c r="N234">
        <f>IF(OR($C234="",$C234="Lopetus",$D234=""),0,MAX(0,MIN($J234,DATE(YEAR(TODAY())-1,12,31))-MAX($D234,DATE(YEAR(TODAY())-1,1,1))+1))</f>
        <v/>
      </c>
      <c r="O234">
        <f>IF(OR($C234="",$C234="Lopetus",$D234=""),0,MAX(0,MIN($J234,DATE(YEAR(TODAY()),12,31))-MAX($D234,DATE(YEAR(TODAY()),1,1))+1))</f>
        <v/>
      </c>
      <c r="P234">
        <f>IF(OR($C234="",$C234="Lopetus",$D234=""),0,MAX(0,MIN($J234,DATE(YEAR(TODAY())+1,12,31))-MAX($D234,DATE(YEAR(TODAY())+1,1,1))+1))</f>
        <v/>
      </c>
      <c r="Q234">
        <f>IF(OR($C234="",$C234="Lopetus",$D234=""),0,MAX(0,MIN($J234,TODAY())-MAX($D234,TODAY()-364)+1))</f>
        <v/>
      </c>
      <c r="R234">
        <f>IF(OR($C234="",$C234="Lopetus",$D234=""),0,MAX(0,MIN($J234,TODAY())-MAX($D234,TODAY()-181)+1))</f>
        <v/>
      </c>
      <c r="S234">
        <f>IF(OR($C234="",$C234="Lopetus",$D234="",Lisäominaisuudet!$C$51=""),0,MAX(0,MIN($J234,TODAY())-MAX($D234,Lisäominaisuudet!$C$51)+1))</f>
        <v/>
      </c>
    </row>
    <row r="235">
      <c r="B235" s="13">
        <f>IF($D235="","",ROW()-12)</f>
        <v/>
      </c>
      <c r="C235" s="13" t="n"/>
      <c r="D235" s="14" t="n"/>
      <c r="E235" s="15">
        <f>IF($J235="","",$J235-$D235+1)</f>
        <v/>
      </c>
      <c r="F235" s="13" t="n"/>
      <c r="G235" s="13" t="n"/>
      <c r="I235">
        <f>IFERROR(INDEX($D$13:$D$262,MATCH(TRUE(),INDEX(($D$13:$D$262&lt;&gt;"")*(ROW($D$13:$D$262)&gt;ROW($D235)),0),0)),"")</f>
        <v/>
      </c>
      <c r="J235">
        <f>IF(OR($C235="",$C235="Lopetus",$D235=""),"",IF($I235="",TODAY(),IF($I235=$D235,$D235,$I235-1)))</f>
        <v/>
      </c>
      <c r="K235">
        <f>IF(OR($C235="",$D235=""),$K234,IF($C235="Lopetus",$K234,IF($C235="Suomi",0,$K234+$E235)))</f>
        <v/>
      </c>
      <c r="L235">
        <f>IF(OR($C235="",$D235=""),$L234,IF($C235="Lopetus",$L234,IF($C235="Suomi",IF(AND($L234&gt;0,$K234&lt;=60),$L234,$D235),IF(AND($L234&gt;0,$K235&lt;=60),$L234,0))))</f>
        <v/>
      </c>
      <c r="M235">
        <f>IF(AND($C235="Suomi",$D235&lt;&gt;"",$L235&gt;0),$J235-$L235+1,"")</f>
        <v/>
      </c>
      <c r="N235">
        <f>IF(OR($C235="",$C235="Lopetus",$D235=""),0,MAX(0,MIN($J235,DATE(YEAR(TODAY())-1,12,31))-MAX($D235,DATE(YEAR(TODAY())-1,1,1))+1))</f>
        <v/>
      </c>
      <c r="O235">
        <f>IF(OR($C235="",$C235="Lopetus",$D235=""),0,MAX(0,MIN($J235,DATE(YEAR(TODAY()),12,31))-MAX($D235,DATE(YEAR(TODAY()),1,1))+1))</f>
        <v/>
      </c>
      <c r="P235">
        <f>IF(OR($C235="",$C235="Lopetus",$D235=""),0,MAX(0,MIN($J235,DATE(YEAR(TODAY())+1,12,31))-MAX($D235,DATE(YEAR(TODAY())+1,1,1))+1))</f>
        <v/>
      </c>
      <c r="Q235">
        <f>IF(OR($C235="",$C235="Lopetus",$D235=""),0,MAX(0,MIN($J235,TODAY())-MAX($D235,TODAY()-364)+1))</f>
        <v/>
      </c>
      <c r="R235">
        <f>IF(OR($C235="",$C235="Lopetus",$D235=""),0,MAX(0,MIN($J235,TODAY())-MAX($D235,TODAY()-181)+1))</f>
        <v/>
      </c>
      <c r="S235">
        <f>IF(OR($C235="",$C235="Lopetus",$D235="",Lisäominaisuudet!$C$51=""),0,MAX(0,MIN($J235,TODAY())-MAX($D235,Lisäominaisuudet!$C$51)+1))</f>
        <v/>
      </c>
    </row>
    <row r="236">
      <c r="B236" s="13">
        <f>IF($D236="","",ROW()-12)</f>
        <v/>
      </c>
      <c r="C236" s="13" t="n"/>
      <c r="D236" s="14" t="n"/>
      <c r="E236" s="15">
        <f>IF($J236="","",$J236-$D236+1)</f>
        <v/>
      </c>
      <c r="F236" s="13" t="n"/>
      <c r="G236" s="13" t="n"/>
      <c r="I236">
        <f>IFERROR(INDEX($D$13:$D$262,MATCH(TRUE(),INDEX(($D$13:$D$262&lt;&gt;"")*(ROW($D$13:$D$262)&gt;ROW($D236)),0),0)),"")</f>
        <v/>
      </c>
      <c r="J236">
        <f>IF(OR($C236="",$C236="Lopetus",$D236=""),"",IF($I236="",TODAY(),IF($I236=$D236,$D236,$I236-1)))</f>
        <v/>
      </c>
      <c r="K236">
        <f>IF(OR($C236="",$D236=""),$K235,IF($C236="Lopetus",$K235,IF($C236="Suomi",0,$K235+$E236)))</f>
        <v/>
      </c>
      <c r="L236">
        <f>IF(OR($C236="",$D236=""),$L235,IF($C236="Lopetus",$L235,IF($C236="Suomi",IF(AND($L235&gt;0,$K235&lt;=60),$L235,$D236),IF(AND($L235&gt;0,$K236&lt;=60),$L235,0))))</f>
        <v/>
      </c>
      <c r="M236">
        <f>IF(AND($C236="Suomi",$D236&lt;&gt;"",$L236&gt;0),$J236-$L236+1,"")</f>
        <v/>
      </c>
      <c r="N236">
        <f>IF(OR($C236="",$C236="Lopetus",$D236=""),0,MAX(0,MIN($J236,DATE(YEAR(TODAY())-1,12,31))-MAX($D236,DATE(YEAR(TODAY())-1,1,1))+1))</f>
        <v/>
      </c>
      <c r="O236">
        <f>IF(OR($C236="",$C236="Lopetus",$D236=""),0,MAX(0,MIN($J236,DATE(YEAR(TODAY()),12,31))-MAX($D236,DATE(YEAR(TODAY()),1,1))+1))</f>
        <v/>
      </c>
      <c r="P236">
        <f>IF(OR($C236="",$C236="Lopetus",$D236=""),0,MAX(0,MIN($J236,DATE(YEAR(TODAY())+1,12,31))-MAX($D236,DATE(YEAR(TODAY())+1,1,1))+1))</f>
        <v/>
      </c>
      <c r="Q236">
        <f>IF(OR($C236="",$C236="Lopetus",$D236=""),0,MAX(0,MIN($J236,TODAY())-MAX($D236,TODAY()-364)+1))</f>
        <v/>
      </c>
      <c r="R236">
        <f>IF(OR($C236="",$C236="Lopetus",$D236=""),0,MAX(0,MIN($J236,TODAY())-MAX($D236,TODAY()-181)+1))</f>
        <v/>
      </c>
      <c r="S236">
        <f>IF(OR($C236="",$C236="Lopetus",$D236="",Lisäominaisuudet!$C$51=""),0,MAX(0,MIN($J236,TODAY())-MAX($D236,Lisäominaisuudet!$C$51)+1))</f>
        <v/>
      </c>
    </row>
    <row r="237">
      <c r="B237" s="13">
        <f>IF($D237="","",ROW()-12)</f>
        <v/>
      </c>
      <c r="C237" s="13" t="n"/>
      <c r="D237" s="14" t="n"/>
      <c r="E237" s="15">
        <f>IF($J237="","",$J237-$D237+1)</f>
        <v/>
      </c>
      <c r="F237" s="13" t="n"/>
      <c r="G237" s="13" t="n"/>
      <c r="I237">
        <f>IFERROR(INDEX($D$13:$D$262,MATCH(TRUE(),INDEX(($D$13:$D$262&lt;&gt;"")*(ROW($D$13:$D$262)&gt;ROW($D237)),0),0)),"")</f>
        <v/>
      </c>
      <c r="J237">
        <f>IF(OR($C237="",$C237="Lopetus",$D237=""),"",IF($I237="",TODAY(),IF($I237=$D237,$D237,$I237-1)))</f>
        <v/>
      </c>
      <c r="K237">
        <f>IF(OR($C237="",$D237=""),$K236,IF($C237="Lopetus",$K236,IF($C237="Suomi",0,$K236+$E237)))</f>
        <v/>
      </c>
      <c r="L237">
        <f>IF(OR($C237="",$D237=""),$L236,IF($C237="Lopetus",$L236,IF($C237="Suomi",IF(AND($L236&gt;0,$K236&lt;=60),$L236,$D237),IF(AND($L236&gt;0,$K237&lt;=60),$L236,0))))</f>
        <v/>
      </c>
      <c r="M237">
        <f>IF(AND($C237="Suomi",$D237&lt;&gt;"",$L237&gt;0),$J237-$L237+1,"")</f>
        <v/>
      </c>
      <c r="N237">
        <f>IF(OR($C237="",$C237="Lopetus",$D237=""),0,MAX(0,MIN($J237,DATE(YEAR(TODAY())-1,12,31))-MAX($D237,DATE(YEAR(TODAY())-1,1,1))+1))</f>
        <v/>
      </c>
      <c r="O237">
        <f>IF(OR($C237="",$C237="Lopetus",$D237=""),0,MAX(0,MIN($J237,DATE(YEAR(TODAY()),12,31))-MAX($D237,DATE(YEAR(TODAY()),1,1))+1))</f>
        <v/>
      </c>
      <c r="P237">
        <f>IF(OR($C237="",$C237="Lopetus",$D237=""),0,MAX(0,MIN($J237,DATE(YEAR(TODAY())+1,12,31))-MAX($D237,DATE(YEAR(TODAY())+1,1,1))+1))</f>
        <v/>
      </c>
      <c r="Q237">
        <f>IF(OR($C237="",$C237="Lopetus",$D237=""),0,MAX(0,MIN($J237,TODAY())-MAX($D237,TODAY()-364)+1))</f>
        <v/>
      </c>
      <c r="R237">
        <f>IF(OR($C237="",$C237="Lopetus",$D237=""),0,MAX(0,MIN($J237,TODAY())-MAX($D237,TODAY()-181)+1))</f>
        <v/>
      </c>
      <c r="S237">
        <f>IF(OR($C237="",$C237="Lopetus",$D237="",Lisäominaisuudet!$C$51=""),0,MAX(0,MIN($J237,TODAY())-MAX($D237,Lisäominaisuudet!$C$51)+1))</f>
        <v/>
      </c>
    </row>
    <row r="238">
      <c r="B238" s="13">
        <f>IF($D238="","",ROW()-12)</f>
        <v/>
      </c>
      <c r="C238" s="13" t="n"/>
      <c r="D238" s="14" t="n"/>
      <c r="E238" s="15">
        <f>IF($J238="","",$J238-$D238+1)</f>
        <v/>
      </c>
      <c r="F238" s="13" t="n"/>
      <c r="G238" s="13" t="n"/>
      <c r="I238">
        <f>IFERROR(INDEX($D$13:$D$262,MATCH(TRUE(),INDEX(($D$13:$D$262&lt;&gt;"")*(ROW($D$13:$D$262)&gt;ROW($D238)),0),0)),"")</f>
        <v/>
      </c>
      <c r="J238">
        <f>IF(OR($C238="",$C238="Lopetus",$D238=""),"",IF($I238="",TODAY(),IF($I238=$D238,$D238,$I238-1)))</f>
        <v/>
      </c>
      <c r="K238">
        <f>IF(OR($C238="",$D238=""),$K237,IF($C238="Lopetus",$K237,IF($C238="Suomi",0,$K237+$E238)))</f>
        <v/>
      </c>
      <c r="L238">
        <f>IF(OR($C238="",$D238=""),$L237,IF($C238="Lopetus",$L237,IF($C238="Suomi",IF(AND($L237&gt;0,$K237&lt;=60),$L237,$D238),IF(AND($L237&gt;0,$K238&lt;=60),$L237,0))))</f>
        <v/>
      </c>
      <c r="M238">
        <f>IF(AND($C238="Suomi",$D238&lt;&gt;"",$L238&gt;0),$J238-$L238+1,"")</f>
        <v/>
      </c>
      <c r="N238">
        <f>IF(OR($C238="",$C238="Lopetus",$D238=""),0,MAX(0,MIN($J238,DATE(YEAR(TODAY())-1,12,31))-MAX($D238,DATE(YEAR(TODAY())-1,1,1))+1))</f>
        <v/>
      </c>
      <c r="O238">
        <f>IF(OR($C238="",$C238="Lopetus",$D238=""),0,MAX(0,MIN($J238,DATE(YEAR(TODAY()),12,31))-MAX($D238,DATE(YEAR(TODAY()),1,1))+1))</f>
        <v/>
      </c>
      <c r="P238">
        <f>IF(OR($C238="",$C238="Lopetus",$D238=""),0,MAX(0,MIN($J238,DATE(YEAR(TODAY())+1,12,31))-MAX($D238,DATE(YEAR(TODAY())+1,1,1))+1))</f>
        <v/>
      </c>
      <c r="Q238">
        <f>IF(OR($C238="",$C238="Lopetus",$D238=""),0,MAX(0,MIN($J238,TODAY())-MAX($D238,TODAY()-364)+1))</f>
        <v/>
      </c>
      <c r="R238">
        <f>IF(OR($C238="",$C238="Lopetus",$D238=""),0,MAX(0,MIN($J238,TODAY())-MAX($D238,TODAY()-181)+1))</f>
        <v/>
      </c>
      <c r="S238">
        <f>IF(OR($C238="",$C238="Lopetus",$D238="",Lisäominaisuudet!$C$51=""),0,MAX(0,MIN($J238,TODAY())-MAX($D238,Lisäominaisuudet!$C$51)+1))</f>
        <v/>
      </c>
    </row>
    <row r="239">
      <c r="B239" s="13">
        <f>IF($D239="","",ROW()-12)</f>
        <v/>
      </c>
      <c r="C239" s="13" t="n"/>
      <c r="D239" s="14" t="n"/>
      <c r="E239" s="15">
        <f>IF($J239="","",$J239-$D239+1)</f>
        <v/>
      </c>
      <c r="F239" s="13" t="n"/>
      <c r="G239" s="13" t="n"/>
      <c r="I239">
        <f>IFERROR(INDEX($D$13:$D$262,MATCH(TRUE(),INDEX(($D$13:$D$262&lt;&gt;"")*(ROW($D$13:$D$262)&gt;ROW($D239)),0),0)),"")</f>
        <v/>
      </c>
      <c r="J239">
        <f>IF(OR($C239="",$C239="Lopetus",$D239=""),"",IF($I239="",TODAY(),IF($I239=$D239,$D239,$I239-1)))</f>
        <v/>
      </c>
      <c r="K239">
        <f>IF(OR($C239="",$D239=""),$K238,IF($C239="Lopetus",$K238,IF($C239="Suomi",0,$K238+$E239)))</f>
        <v/>
      </c>
      <c r="L239">
        <f>IF(OR($C239="",$D239=""),$L238,IF($C239="Lopetus",$L238,IF($C239="Suomi",IF(AND($L238&gt;0,$K238&lt;=60),$L238,$D239),IF(AND($L238&gt;0,$K239&lt;=60),$L238,0))))</f>
        <v/>
      </c>
      <c r="M239">
        <f>IF(AND($C239="Suomi",$D239&lt;&gt;"",$L239&gt;0),$J239-$L239+1,"")</f>
        <v/>
      </c>
      <c r="N239">
        <f>IF(OR($C239="",$C239="Lopetus",$D239=""),0,MAX(0,MIN($J239,DATE(YEAR(TODAY())-1,12,31))-MAX($D239,DATE(YEAR(TODAY())-1,1,1))+1))</f>
        <v/>
      </c>
      <c r="O239">
        <f>IF(OR($C239="",$C239="Lopetus",$D239=""),0,MAX(0,MIN($J239,DATE(YEAR(TODAY()),12,31))-MAX($D239,DATE(YEAR(TODAY()),1,1))+1))</f>
        <v/>
      </c>
      <c r="P239">
        <f>IF(OR($C239="",$C239="Lopetus",$D239=""),0,MAX(0,MIN($J239,DATE(YEAR(TODAY())+1,12,31))-MAX($D239,DATE(YEAR(TODAY())+1,1,1))+1))</f>
        <v/>
      </c>
      <c r="Q239">
        <f>IF(OR($C239="",$C239="Lopetus",$D239=""),0,MAX(0,MIN($J239,TODAY())-MAX($D239,TODAY()-364)+1))</f>
        <v/>
      </c>
      <c r="R239">
        <f>IF(OR($C239="",$C239="Lopetus",$D239=""),0,MAX(0,MIN($J239,TODAY())-MAX($D239,TODAY()-181)+1))</f>
        <v/>
      </c>
      <c r="S239">
        <f>IF(OR($C239="",$C239="Lopetus",$D239="",Lisäominaisuudet!$C$51=""),0,MAX(0,MIN($J239,TODAY())-MAX($D239,Lisäominaisuudet!$C$51)+1))</f>
        <v/>
      </c>
    </row>
    <row r="240">
      <c r="B240" s="13">
        <f>IF($D240="","",ROW()-12)</f>
        <v/>
      </c>
      <c r="C240" s="13" t="n"/>
      <c r="D240" s="14" t="n"/>
      <c r="E240" s="15">
        <f>IF($J240="","",$J240-$D240+1)</f>
        <v/>
      </c>
      <c r="F240" s="13" t="n"/>
      <c r="G240" s="13" t="n"/>
      <c r="I240">
        <f>IFERROR(INDEX($D$13:$D$262,MATCH(TRUE(),INDEX(($D$13:$D$262&lt;&gt;"")*(ROW($D$13:$D$262)&gt;ROW($D240)),0),0)),"")</f>
        <v/>
      </c>
      <c r="J240">
        <f>IF(OR($C240="",$C240="Lopetus",$D240=""),"",IF($I240="",TODAY(),IF($I240=$D240,$D240,$I240-1)))</f>
        <v/>
      </c>
      <c r="K240">
        <f>IF(OR($C240="",$D240=""),$K239,IF($C240="Lopetus",$K239,IF($C240="Suomi",0,$K239+$E240)))</f>
        <v/>
      </c>
      <c r="L240">
        <f>IF(OR($C240="",$D240=""),$L239,IF($C240="Lopetus",$L239,IF($C240="Suomi",IF(AND($L239&gt;0,$K239&lt;=60),$L239,$D240),IF(AND($L239&gt;0,$K240&lt;=60),$L239,0))))</f>
        <v/>
      </c>
      <c r="M240">
        <f>IF(AND($C240="Suomi",$D240&lt;&gt;"",$L240&gt;0),$J240-$L240+1,"")</f>
        <v/>
      </c>
      <c r="N240">
        <f>IF(OR($C240="",$C240="Lopetus",$D240=""),0,MAX(0,MIN($J240,DATE(YEAR(TODAY())-1,12,31))-MAX($D240,DATE(YEAR(TODAY())-1,1,1))+1))</f>
        <v/>
      </c>
      <c r="O240">
        <f>IF(OR($C240="",$C240="Lopetus",$D240=""),0,MAX(0,MIN($J240,DATE(YEAR(TODAY()),12,31))-MAX($D240,DATE(YEAR(TODAY()),1,1))+1))</f>
        <v/>
      </c>
      <c r="P240">
        <f>IF(OR($C240="",$C240="Lopetus",$D240=""),0,MAX(0,MIN($J240,DATE(YEAR(TODAY())+1,12,31))-MAX($D240,DATE(YEAR(TODAY())+1,1,1))+1))</f>
        <v/>
      </c>
      <c r="Q240">
        <f>IF(OR($C240="",$C240="Lopetus",$D240=""),0,MAX(0,MIN($J240,TODAY())-MAX($D240,TODAY()-364)+1))</f>
        <v/>
      </c>
      <c r="R240">
        <f>IF(OR($C240="",$C240="Lopetus",$D240=""),0,MAX(0,MIN($J240,TODAY())-MAX($D240,TODAY()-181)+1))</f>
        <v/>
      </c>
      <c r="S240">
        <f>IF(OR($C240="",$C240="Lopetus",$D240="",Lisäominaisuudet!$C$51=""),0,MAX(0,MIN($J240,TODAY())-MAX($D240,Lisäominaisuudet!$C$51)+1))</f>
        <v/>
      </c>
    </row>
    <row r="241">
      <c r="B241" s="13">
        <f>IF($D241="","",ROW()-12)</f>
        <v/>
      </c>
      <c r="C241" s="13" t="n"/>
      <c r="D241" s="14" t="n"/>
      <c r="E241" s="15">
        <f>IF($J241="","",$J241-$D241+1)</f>
        <v/>
      </c>
      <c r="F241" s="13" t="n"/>
      <c r="G241" s="13" t="n"/>
      <c r="I241">
        <f>IFERROR(INDEX($D$13:$D$262,MATCH(TRUE(),INDEX(($D$13:$D$262&lt;&gt;"")*(ROW($D$13:$D$262)&gt;ROW($D241)),0),0)),"")</f>
        <v/>
      </c>
      <c r="J241">
        <f>IF(OR($C241="",$C241="Lopetus",$D241=""),"",IF($I241="",TODAY(),IF($I241=$D241,$D241,$I241-1)))</f>
        <v/>
      </c>
      <c r="K241">
        <f>IF(OR($C241="",$D241=""),$K240,IF($C241="Lopetus",$K240,IF($C241="Suomi",0,$K240+$E241)))</f>
        <v/>
      </c>
      <c r="L241">
        <f>IF(OR($C241="",$D241=""),$L240,IF($C241="Lopetus",$L240,IF($C241="Suomi",IF(AND($L240&gt;0,$K240&lt;=60),$L240,$D241),IF(AND($L240&gt;0,$K241&lt;=60),$L240,0))))</f>
        <v/>
      </c>
      <c r="M241">
        <f>IF(AND($C241="Suomi",$D241&lt;&gt;"",$L241&gt;0),$J241-$L241+1,"")</f>
        <v/>
      </c>
      <c r="N241">
        <f>IF(OR($C241="",$C241="Lopetus",$D241=""),0,MAX(0,MIN($J241,DATE(YEAR(TODAY())-1,12,31))-MAX($D241,DATE(YEAR(TODAY())-1,1,1))+1))</f>
        <v/>
      </c>
      <c r="O241">
        <f>IF(OR($C241="",$C241="Lopetus",$D241=""),0,MAX(0,MIN($J241,DATE(YEAR(TODAY()),12,31))-MAX($D241,DATE(YEAR(TODAY()),1,1))+1))</f>
        <v/>
      </c>
      <c r="P241">
        <f>IF(OR($C241="",$C241="Lopetus",$D241=""),0,MAX(0,MIN($J241,DATE(YEAR(TODAY())+1,12,31))-MAX($D241,DATE(YEAR(TODAY())+1,1,1))+1))</f>
        <v/>
      </c>
      <c r="Q241">
        <f>IF(OR($C241="",$C241="Lopetus",$D241=""),0,MAX(0,MIN($J241,TODAY())-MAX($D241,TODAY()-364)+1))</f>
        <v/>
      </c>
      <c r="R241">
        <f>IF(OR($C241="",$C241="Lopetus",$D241=""),0,MAX(0,MIN($J241,TODAY())-MAX($D241,TODAY()-181)+1))</f>
        <v/>
      </c>
      <c r="S241">
        <f>IF(OR($C241="",$C241="Lopetus",$D241="",Lisäominaisuudet!$C$51=""),0,MAX(0,MIN($J241,TODAY())-MAX($D241,Lisäominaisuudet!$C$51)+1))</f>
        <v/>
      </c>
    </row>
    <row r="242">
      <c r="B242" s="13">
        <f>IF($D242="","",ROW()-12)</f>
        <v/>
      </c>
      <c r="C242" s="13" t="n"/>
      <c r="D242" s="14" t="n"/>
      <c r="E242" s="15">
        <f>IF($J242="","",$J242-$D242+1)</f>
        <v/>
      </c>
      <c r="F242" s="13" t="n"/>
      <c r="G242" s="13" t="n"/>
      <c r="I242">
        <f>IFERROR(INDEX($D$13:$D$262,MATCH(TRUE(),INDEX(($D$13:$D$262&lt;&gt;"")*(ROW($D$13:$D$262)&gt;ROW($D242)),0),0)),"")</f>
        <v/>
      </c>
      <c r="J242">
        <f>IF(OR($C242="",$C242="Lopetus",$D242=""),"",IF($I242="",TODAY(),IF($I242=$D242,$D242,$I242-1)))</f>
        <v/>
      </c>
      <c r="K242">
        <f>IF(OR($C242="",$D242=""),$K241,IF($C242="Lopetus",$K241,IF($C242="Suomi",0,$K241+$E242)))</f>
        <v/>
      </c>
      <c r="L242">
        <f>IF(OR($C242="",$D242=""),$L241,IF($C242="Lopetus",$L241,IF($C242="Suomi",IF(AND($L241&gt;0,$K241&lt;=60),$L241,$D242),IF(AND($L241&gt;0,$K242&lt;=60),$L241,0))))</f>
        <v/>
      </c>
      <c r="M242">
        <f>IF(AND($C242="Suomi",$D242&lt;&gt;"",$L242&gt;0),$J242-$L242+1,"")</f>
        <v/>
      </c>
      <c r="N242">
        <f>IF(OR($C242="",$C242="Lopetus",$D242=""),0,MAX(0,MIN($J242,DATE(YEAR(TODAY())-1,12,31))-MAX($D242,DATE(YEAR(TODAY())-1,1,1))+1))</f>
        <v/>
      </c>
      <c r="O242">
        <f>IF(OR($C242="",$C242="Lopetus",$D242=""),0,MAX(0,MIN($J242,DATE(YEAR(TODAY()),12,31))-MAX($D242,DATE(YEAR(TODAY()),1,1))+1))</f>
        <v/>
      </c>
      <c r="P242">
        <f>IF(OR($C242="",$C242="Lopetus",$D242=""),0,MAX(0,MIN($J242,DATE(YEAR(TODAY())+1,12,31))-MAX($D242,DATE(YEAR(TODAY())+1,1,1))+1))</f>
        <v/>
      </c>
      <c r="Q242">
        <f>IF(OR($C242="",$C242="Lopetus",$D242=""),0,MAX(0,MIN($J242,TODAY())-MAX($D242,TODAY()-364)+1))</f>
        <v/>
      </c>
      <c r="R242">
        <f>IF(OR($C242="",$C242="Lopetus",$D242=""),0,MAX(0,MIN($J242,TODAY())-MAX($D242,TODAY()-181)+1))</f>
        <v/>
      </c>
      <c r="S242">
        <f>IF(OR($C242="",$C242="Lopetus",$D242="",Lisäominaisuudet!$C$51=""),0,MAX(0,MIN($J242,TODAY())-MAX($D242,Lisäominaisuudet!$C$51)+1))</f>
        <v/>
      </c>
    </row>
    <row r="243">
      <c r="B243" s="13">
        <f>IF($D243="","",ROW()-12)</f>
        <v/>
      </c>
      <c r="C243" s="13" t="n"/>
      <c r="D243" s="14" t="n"/>
      <c r="E243" s="15">
        <f>IF($J243="","",$J243-$D243+1)</f>
        <v/>
      </c>
      <c r="F243" s="13" t="n"/>
      <c r="G243" s="13" t="n"/>
      <c r="I243">
        <f>IFERROR(INDEX($D$13:$D$262,MATCH(TRUE(),INDEX(($D$13:$D$262&lt;&gt;"")*(ROW($D$13:$D$262)&gt;ROW($D243)),0),0)),"")</f>
        <v/>
      </c>
      <c r="J243">
        <f>IF(OR($C243="",$C243="Lopetus",$D243=""),"",IF($I243="",TODAY(),IF($I243=$D243,$D243,$I243-1)))</f>
        <v/>
      </c>
      <c r="K243">
        <f>IF(OR($C243="",$D243=""),$K242,IF($C243="Lopetus",$K242,IF($C243="Suomi",0,$K242+$E243)))</f>
        <v/>
      </c>
      <c r="L243">
        <f>IF(OR($C243="",$D243=""),$L242,IF($C243="Lopetus",$L242,IF($C243="Suomi",IF(AND($L242&gt;0,$K242&lt;=60),$L242,$D243),IF(AND($L242&gt;0,$K243&lt;=60),$L242,0))))</f>
        <v/>
      </c>
      <c r="M243">
        <f>IF(AND($C243="Suomi",$D243&lt;&gt;"",$L243&gt;0),$J243-$L243+1,"")</f>
        <v/>
      </c>
      <c r="N243">
        <f>IF(OR($C243="",$C243="Lopetus",$D243=""),0,MAX(0,MIN($J243,DATE(YEAR(TODAY())-1,12,31))-MAX($D243,DATE(YEAR(TODAY())-1,1,1))+1))</f>
        <v/>
      </c>
      <c r="O243">
        <f>IF(OR($C243="",$C243="Lopetus",$D243=""),0,MAX(0,MIN($J243,DATE(YEAR(TODAY()),12,31))-MAX($D243,DATE(YEAR(TODAY()),1,1))+1))</f>
        <v/>
      </c>
      <c r="P243">
        <f>IF(OR($C243="",$C243="Lopetus",$D243=""),0,MAX(0,MIN($J243,DATE(YEAR(TODAY())+1,12,31))-MAX($D243,DATE(YEAR(TODAY())+1,1,1))+1))</f>
        <v/>
      </c>
      <c r="Q243">
        <f>IF(OR($C243="",$C243="Lopetus",$D243=""),0,MAX(0,MIN($J243,TODAY())-MAX($D243,TODAY()-364)+1))</f>
        <v/>
      </c>
      <c r="R243">
        <f>IF(OR($C243="",$C243="Lopetus",$D243=""),0,MAX(0,MIN($J243,TODAY())-MAX($D243,TODAY()-181)+1))</f>
        <v/>
      </c>
      <c r="S243">
        <f>IF(OR($C243="",$C243="Lopetus",$D243="",Lisäominaisuudet!$C$51=""),0,MAX(0,MIN($J243,TODAY())-MAX($D243,Lisäominaisuudet!$C$51)+1))</f>
        <v/>
      </c>
    </row>
    <row r="244">
      <c r="B244" s="13">
        <f>IF($D244="","",ROW()-12)</f>
        <v/>
      </c>
      <c r="C244" s="13" t="n"/>
      <c r="D244" s="14" t="n"/>
      <c r="E244" s="15">
        <f>IF($J244="","",$J244-$D244+1)</f>
        <v/>
      </c>
      <c r="F244" s="13" t="n"/>
      <c r="G244" s="13" t="n"/>
      <c r="I244">
        <f>IFERROR(INDEX($D$13:$D$262,MATCH(TRUE(),INDEX(($D$13:$D$262&lt;&gt;"")*(ROW($D$13:$D$262)&gt;ROW($D244)),0),0)),"")</f>
        <v/>
      </c>
      <c r="J244">
        <f>IF(OR($C244="",$C244="Lopetus",$D244=""),"",IF($I244="",TODAY(),IF($I244=$D244,$D244,$I244-1)))</f>
        <v/>
      </c>
      <c r="K244">
        <f>IF(OR($C244="",$D244=""),$K243,IF($C244="Lopetus",$K243,IF($C244="Suomi",0,$K243+$E244)))</f>
        <v/>
      </c>
      <c r="L244">
        <f>IF(OR($C244="",$D244=""),$L243,IF($C244="Lopetus",$L243,IF($C244="Suomi",IF(AND($L243&gt;0,$K243&lt;=60),$L243,$D244),IF(AND($L243&gt;0,$K244&lt;=60),$L243,0))))</f>
        <v/>
      </c>
      <c r="M244">
        <f>IF(AND($C244="Suomi",$D244&lt;&gt;"",$L244&gt;0),$J244-$L244+1,"")</f>
        <v/>
      </c>
      <c r="N244">
        <f>IF(OR($C244="",$C244="Lopetus",$D244=""),0,MAX(0,MIN($J244,DATE(YEAR(TODAY())-1,12,31))-MAX($D244,DATE(YEAR(TODAY())-1,1,1))+1))</f>
        <v/>
      </c>
      <c r="O244">
        <f>IF(OR($C244="",$C244="Lopetus",$D244=""),0,MAX(0,MIN($J244,DATE(YEAR(TODAY()),12,31))-MAX($D244,DATE(YEAR(TODAY()),1,1))+1))</f>
        <v/>
      </c>
      <c r="P244">
        <f>IF(OR($C244="",$C244="Lopetus",$D244=""),0,MAX(0,MIN($J244,DATE(YEAR(TODAY())+1,12,31))-MAX($D244,DATE(YEAR(TODAY())+1,1,1))+1))</f>
        <v/>
      </c>
      <c r="Q244">
        <f>IF(OR($C244="",$C244="Lopetus",$D244=""),0,MAX(0,MIN($J244,TODAY())-MAX($D244,TODAY()-364)+1))</f>
        <v/>
      </c>
      <c r="R244">
        <f>IF(OR($C244="",$C244="Lopetus",$D244=""),0,MAX(0,MIN($J244,TODAY())-MAX($D244,TODAY()-181)+1))</f>
        <v/>
      </c>
      <c r="S244">
        <f>IF(OR($C244="",$C244="Lopetus",$D244="",Lisäominaisuudet!$C$51=""),0,MAX(0,MIN($J244,TODAY())-MAX($D244,Lisäominaisuudet!$C$51)+1))</f>
        <v/>
      </c>
    </row>
    <row r="245">
      <c r="B245" s="13">
        <f>IF($D245="","",ROW()-12)</f>
        <v/>
      </c>
      <c r="C245" s="13" t="n"/>
      <c r="D245" s="14" t="n"/>
      <c r="E245" s="15">
        <f>IF($J245="","",$J245-$D245+1)</f>
        <v/>
      </c>
      <c r="F245" s="13" t="n"/>
      <c r="G245" s="13" t="n"/>
      <c r="I245">
        <f>IFERROR(INDEX($D$13:$D$262,MATCH(TRUE(),INDEX(($D$13:$D$262&lt;&gt;"")*(ROW($D$13:$D$262)&gt;ROW($D245)),0),0)),"")</f>
        <v/>
      </c>
      <c r="J245">
        <f>IF(OR($C245="",$C245="Lopetus",$D245=""),"",IF($I245="",TODAY(),IF($I245=$D245,$D245,$I245-1)))</f>
        <v/>
      </c>
      <c r="K245">
        <f>IF(OR($C245="",$D245=""),$K244,IF($C245="Lopetus",$K244,IF($C245="Suomi",0,$K244+$E245)))</f>
        <v/>
      </c>
      <c r="L245">
        <f>IF(OR($C245="",$D245=""),$L244,IF($C245="Lopetus",$L244,IF($C245="Suomi",IF(AND($L244&gt;0,$K244&lt;=60),$L244,$D245),IF(AND($L244&gt;0,$K245&lt;=60),$L244,0))))</f>
        <v/>
      </c>
      <c r="M245">
        <f>IF(AND($C245="Suomi",$D245&lt;&gt;"",$L245&gt;0),$J245-$L245+1,"")</f>
        <v/>
      </c>
      <c r="N245">
        <f>IF(OR($C245="",$C245="Lopetus",$D245=""),0,MAX(0,MIN($J245,DATE(YEAR(TODAY())-1,12,31))-MAX($D245,DATE(YEAR(TODAY())-1,1,1))+1))</f>
        <v/>
      </c>
      <c r="O245">
        <f>IF(OR($C245="",$C245="Lopetus",$D245=""),0,MAX(0,MIN($J245,DATE(YEAR(TODAY()),12,31))-MAX($D245,DATE(YEAR(TODAY()),1,1))+1))</f>
        <v/>
      </c>
      <c r="P245">
        <f>IF(OR($C245="",$C245="Lopetus",$D245=""),0,MAX(0,MIN($J245,DATE(YEAR(TODAY())+1,12,31))-MAX($D245,DATE(YEAR(TODAY())+1,1,1))+1))</f>
        <v/>
      </c>
      <c r="Q245">
        <f>IF(OR($C245="",$C245="Lopetus",$D245=""),0,MAX(0,MIN($J245,TODAY())-MAX($D245,TODAY()-364)+1))</f>
        <v/>
      </c>
      <c r="R245">
        <f>IF(OR($C245="",$C245="Lopetus",$D245=""),0,MAX(0,MIN($J245,TODAY())-MAX($D245,TODAY()-181)+1))</f>
        <v/>
      </c>
      <c r="S245">
        <f>IF(OR($C245="",$C245="Lopetus",$D245="",Lisäominaisuudet!$C$51=""),0,MAX(0,MIN($J245,TODAY())-MAX($D245,Lisäominaisuudet!$C$51)+1))</f>
        <v/>
      </c>
    </row>
    <row r="246">
      <c r="B246" s="13">
        <f>IF($D246="","",ROW()-12)</f>
        <v/>
      </c>
      <c r="C246" s="13" t="n"/>
      <c r="D246" s="14" t="n"/>
      <c r="E246" s="15">
        <f>IF($J246="","",$J246-$D246+1)</f>
        <v/>
      </c>
      <c r="F246" s="13" t="n"/>
      <c r="G246" s="13" t="n"/>
      <c r="I246">
        <f>IFERROR(INDEX($D$13:$D$262,MATCH(TRUE(),INDEX(($D$13:$D$262&lt;&gt;"")*(ROW($D$13:$D$262)&gt;ROW($D246)),0),0)),"")</f>
        <v/>
      </c>
      <c r="J246">
        <f>IF(OR($C246="",$C246="Lopetus",$D246=""),"",IF($I246="",TODAY(),IF($I246=$D246,$D246,$I246-1)))</f>
        <v/>
      </c>
      <c r="K246">
        <f>IF(OR($C246="",$D246=""),$K245,IF($C246="Lopetus",$K245,IF($C246="Suomi",0,$K245+$E246)))</f>
        <v/>
      </c>
      <c r="L246">
        <f>IF(OR($C246="",$D246=""),$L245,IF($C246="Lopetus",$L245,IF($C246="Suomi",IF(AND($L245&gt;0,$K245&lt;=60),$L245,$D246),IF(AND($L245&gt;0,$K246&lt;=60),$L245,0))))</f>
        <v/>
      </c>
      <c r="M246">
        <f>IF(AND($C246="Suomi",$D246&lt;&gt;"",$L246&gt;0),$J246-$L246+1,"")</f>
        <v/>
      </c>
      <c r="N246">
        <f>IF(OR($C246="",$C246="Lopetus",$D246=""),0,MAX(0,MIN($J246,DATE(YEAR(TODAY())-1,12,31))-MAX($D246,DATE(YEAR(TODAY())-1,1,1))+1))</f>
        <v/>
      </c>
      <c r="O246">
        <f>IF(OR($C246="",$C246="Lopetus",$D246=""),0,MAX(0,MIN($J246,DATE(YEAR(TODAY()),12,31))-MAX($D246,DATE(YEAR(TODAY()),1,1))+1))</f>
        <v/>
      </c>
      <c r="P246">
        <f>IF(OR($C246="",$C246="Lopetus",$D246=""),0,MAX(0,MIN($J246,DATE(YEAR(TODAY())+1,12,31))-MAX($D246,DATE(YEAR(TODAY())+1,1,1))+1))</f>
        <v/>
      </c>
      <c r="Q246">
        <f>IF(OR($C246="",$C246="Lopetus",$D246=""),0,MAX(0,MIN($J246,TODAY())-MAX($D246,TODAY()-364)+1))</f>
        <v/>
      </c>
      <c r="R246">
        <f>IF(OR($C246="",$C246="Lopetus",$D246=""),0,MAX(0,MIN($J246,TODAY())-MAX($D246,TODAY()-181)+1))</f>
        <v/>
      </c>
      <c r="S246">
        <f>IF(OR($C246="",$C246="Lopetus",$D246="",Lisäominaisuudet!$C$51=""),0,MAX(0,MIN($J246,TODAY())-MAX($D246,Lisäominaisuudet!$C$51)+1))</f>
        <v/>
      </c>
    </row>
    <row r="247">
      <c r="B247" s="13">
        <f>IF($D247="","",ROW()-12)</f>
        <v/>
      </c>
      <c r="C247" s="13" t="n"/>
      <c r="D247" s="14" t="n"/>
      <c r="E247" s="15">
        <f>IF($J247="","",$J247-$D247+1)</f>
        <v/>
      </c>
      <c r="F247" s="13" t="n"/>
      <c r="G247" s="13" t="n"/>
      <c r="I247">
        <f>IFERROR(INDEX($D$13:$D$262,MATCH(TRUE(),INDEX(($D$13:$D$262&lt;&gt;"")*(ROW($D$13:$D$262)&gt;ROW($D247)),0),0)),"")</f>
        <v/>
      </c>
      <c r="J247">
        <f>IF(OR($C247="",$C247="Lopetus",$D247=""),"",IF($I247="",TODAY(),IF($I247=$D247,$D247,$I247-1)))</f>
        <v/>
      </c>
      <c r="K247">
        <f>IF(OR($C247="",$D247=""),$K246,IF($C247="Lopetus",$K246,IF($C247="Suomi",0,$K246+$E247)))</f>
        <v/>
      </c>
      <c r="L247">
        <f>IF(OR($C247="",$D247=""),$L246,IF($C247="Lopetus",$L246,IF($C247="Suomi",IF(AND($L246&gt;0,$K246&lt;=60),$L246,$D247),IF(AND($L246&gt;0,$K247&lt;=60),$L246,0))))</f>
        <v/>
      </c>
      <c r="M247">
        <f>IF(AND($C247="Suomi",$D247&lt;&gt;"",$L247&gt;0),$J247-$L247+1,"")</f>
        <v/>
      </c>
      <c r="N247">
        <f>IF(OR($C247="",$C247="Lopetus",$D247=""),0,MAX(0,MIN($J247,DATE(YEAR(TODAY())-1,12,31))-MAX($D247,DATE(YEAR(TODAY())-1,1,1))+1))</f>
        <v/>
      </c>
      <c r="O247">
        <f>IF(OR($C247="",$C247="Lopetus",$D247=""),0,MAX(0,MIN($J247,DATE(YEAR(TODAY()),12,31))-MAX($D247,DATE(YEAR(TODAY()),1,1))+1))</f>
        <v/>
      </c>
      <c r="P247">
        <f>IF(OR($C247="",$C247="Lopetus",$D247=""),0,MAX(0,MIN($J247,DATE(YEAR(TODAY())+1,12,31))-MAX($D247,DATE(YEAR(TODAY())+1,1,1))+1))</f>
        <v/>
      </c>
      <c r="Q247">
        <f>IF(OR($C247="",$C247="Lopetus",$D247=""),0,MAX(0,MIN($J247,TODAY())-MAX($D247,TODAY()-364)+1))</f>
        <v/>
      </c>
      <c r="R247">
        <f>IF(OR($C247="",$C247="Lopetus",$D247=""),0,MAX(0,MIN($J247,TODAY())-MAX($D247,TODAY()-181)+1))</f>
        <v/>
      </c>
      <c r="S247">
        <f>IF(OR($C247="",$C247="Lopetus",$D247="",Lisäominaisuudet!$C$51=""),0,MAX(0,MIN($J247,TODAY())-MAX($D247,Lisäominaisuudet!$C$51)+1))</f>
        <v/>
      </c>
    </row>
    <row r="248">
      <c r="B248" s="13">
        <f>IF($D248="","",ROW()-12)</f>
        <v/>
      </c>
      <c r="C248" s="13" t="n"/>
      <c r="D248" s="14" t="n"/>
      <c r="E248" s="15">
        <f>IF($J248="","",$J248-$D248+1)</f>
        <v/>
      </c>
      <c r="F248" s="13" t="n"/>
      <c r="G248" s="13" t="n"/>
      <c r="I248">
        <f>IFERROR(INDEX($D$13:$D$262,MATCH(TRUE(),INDEX(($D$13:$D$262&lt;&gt;"")*(ROW($D$13:$D$262)&gt;ROW($D248)),0),0)),"")</f>
        <v/>
      </c>
      <c r="J248">
        <f>IF(OR($C248="",$C248="Lopetus",$D248=""),"",IF($I248="",TODAY(),IF($I248=$D248,$D248,$I248-1)))</f>
        <v/>
      </c>
      <c r="K248">
        <f>IF(OR($C248="",$D248=""),$K247,IF($C248="Lopetus",$K247,IF($C248="Suomi",0,$K247+$E248)))</f>
        <v/>
      </c>
      <c r="L248">
        <f>IF(OR($C248="",$D248=""),$L247,IF($C248="Lopetus",$L247,IF($C248="Suomi",IF(AND($L247&gt;0,$K247&lt;=60),$L247,$D248),IF(AND($L247&gt;0,$K248&lt;=60),$L247,0))))</f>
        <v/>
      </c>
      <c r="M248">
        <f>IF(AND($C248="Suomi",$D248&lt;&gt;"",$L248&gt;0),$J248-$L248+1,"")</f>
        <v/>
      </c>
      <c r="N248">
        <f>IF(OR($C248="",$C248="Lopetus",$D248=""),0,MAX(0,MIN($J248,DATE(YEAR(TODAY())-1,12,31))-MAX($D248,DATE(YEAR(TODAY())-1,1,1))+1))</f>
        <v/>
      </c>
      <c r="O248">
        <f>IF(OR($C248="",$C248="Lopetus",$D248=""),0,MAX(0,MIN($J248,DATE(YEAR(TODAY()),12,31))-MAX($D248,DATE(YEAR(TODAY()),1,1))+1))</f>
        <v/>
      </c>
      <c r="P248">
        <f>IF(OR($C248="",$C248="Lopetus",$D248=""),0,MAX(0,MIN($J248,DATE(YEAR(TODAY())+1,12,31))-MAX($D248,DATE(YEAR(TODAY())+1,1,1))+1))</f>
        <v/>
      </c>
      <c r="Q248">
        <f>IF(OR($C248="",$C248="Lopetus",$D248=""),0,MAX(0,MIN($J248,TODAY())-MAX($D248,TODAY()-364)+1))</f>
        <v/>
      </c>
      <c r="R248">
        <f>IF(OR($C248="",$C248="Lopetus",$D248=""),0,MAX(0,MIN($J248,TODAY())-MAX($D248,TODAY()-181)+1))</f>
        <v/>
      </c>
      <c r="S248">
        <f>IF(OR($C248="",$C248="Lopetus",$D248="",Lisäominaisuudet!$C$51=""),0,MAX(0,MIN($J248,TODAY())-MAX($D248,Lisäominaisuudet!$C$51)+1))</f>
        <v/>
      </c>
    </row>
    <row r="249">
      <c r="B249" s="13">
        <f>IF($D249="","",ROW()-12)</f>
        <v/>
      </c>
      <c r="C249" s="13" t="n"/>
      <c r="D249" s="14" t="n"/>
      <c r="E249" s="15">
        <f>IF($J249="","",$J249-$D249+1)</f>
        <v/>
      </c>
      <c r="F249" s="13" t="n"/>
      <c r="G249" s="13" t="n"/>
      <c r="I249">
        <f>IFERROR(INDEX($D$13:$D$262,MATCH(TRUE(),INDEX(($D$13:$D$262&lt;&gt;"")*(ROW($D$13:$D$262)&gt;ROW($D249)),0),0)),"")</f>
        <v/>
      </c>
      <c r="J249">
        <f>IF(OR($C249="",$C249="Lopetus",$D249=""),"",IF($I249="",TODAY(),IF($I249=$D249,$D249,$I249-1)))</f>
        <v/>
      </c>
      <c r="K249">
        <f>IF(OR($C249="",$D249=""),$K248,IF($C249="Lopetus",$K248,IF($C249="Suomi",0,$K248+$E249)))</f>
        <v/>
      </c>
      <c r="L249">
        <f>IF(OR($C249="",$D249=""),$L248,IF($C249="Lopetus",$L248,IF($C249="Suomi",IF(AND($L248&gt;0,$K248&lt;=60),$L248,$D249),IF(AND($L248&gt;0,$K249&lt;=60),$L248,0))))</f>
        <v/>
      </c>
      <c r="M249">
        <f>IF(AND($C249="Suomi",$D249&lt;&gt;"",$L249&gt;0),$J249-$L249+1,"")</f>
        <v/>
      </c>
      <c r="N249">
        <f>IF(OR($C249="",$C249="Lopetus",$D249=""),0,MAX(0,MIN($J249,DATE(YEAR(TODAY())-1,12,31))-MAX($D249,DATE(YEAR(TODAY())-1,1,1))+1))</f>
        <v/>
      </c>
      <c r="O249">
        <f>IF(OR($C249="",$C249="Lopetus",$D249=""),0,MAX(0,MIN($J249,DATE(YEAR(TODAY()),12,31))-MAX($D249,DATE(YEAR(TODAY()),1,1))+1))</f>
        <v/>
      </c>
      <c r="P249">
        <f>IF(OR($C249="",$C249="Lopetus",$D249=""),0,MAX(0,MIN($J249,DATE(YEAR(TODAY())+1,12,31))-MAX($D249,DATE(YEAR(TODAY())+1,1,1))+1))</f>
        <v/>
      </c>
      <c r="Q249">
        <f>IF(OR($C249="",$C249="Lopetus",$D249=""),0,MAX(0,MIN($J249,TODAY())-MAX($D249,TODAY()-364)+1))</f>
        <v/>
      </c>
      <c r="R249">
        <f>IF(OR($C249="",$C249="Lopetus",$D249=""),0,MAX(0,MIN($J249,TODAY())-MAX($D249,TODAY()-181)+1))</f>
        <v/>
      </c>
      <c r="S249">
        <f>IF(OR($C249="",$C249="Lopetus",$D249="",Lisäominaisuudet!$C$51=""),0,MAX(0,MIN($J249,TODAY())-MAX($D249,Lisäominaisuudet!$C$51)+1))</f>
        <v/>
      </c>
    </row>
    <row r="250">
      <c r="B250" s="13">
        <f>IF($D250="","",ROW()-12)</f>
        <v/>
      </c>
      <c r="C250" s="13" t="n"/>
      <c r="D250" s="14" t="n"/>
      <c r="E250" s="15">
        <f>IF($J250="","",$J250-$D250+1)</f>
        <v/>
      </c>
      <c r="F250" s="13" t="n"/>
      <c r="G250" s="13" t="n"/>
      <c r="I250">
        <f>IFERROR(INDEX($D$13:$D$262,MATCH(TRUE(),INDEX(($D$13:$D$262&lt;&gt;"")*(ROW($D$13:$D$262)&gt;ROW($D250)),0),0)),"")</f>
        <v/>
      </c>
      <c r="J250">
        <f>IF(OR($C250="",$C250="Lopetus",$D250=""),"",IF($I250="",TODAY(),IF($I250=$D250,$D250,$I250-1)))</f>
        <v/>
      </c>
      <c r="K250">
        <f>IF(OR($C250="",$D250=""),$K249,IF($C250="Lopetus",$K249,IF($C250="Suomi",0,$K249+$E250)))</f>
        <v/>
      </c>
      <c r="L250">
        <f>IF(OR($C250="",$D250=""),$L249,IF($C250="Lopetus",$L249,IF($C250="Suomi",IF(AND($L249&gt;0,$K249&lt;=60),$L249,$D250),IF(AND($L249&gt;0,$K250&lt;=60),$L249,0))))</f>
        <v/>
      </c>
      <c r="M250">
        <f>IF(AND($C250="Suomi",$D250&lt;&gt;"",$L250&gt;0),$J250-$L250+1,"")</f>
        <v/>
      </c>
      <c r="N250">
        <f>IF(OR($C250="",$C250="Lopetus",$D250=""),0,MAX(0,MIN($J250,DATE(YEAR(TODAY())-1,12,31))-MAX($D250,DATE(YEAR(TODAY())-1,1,1))+1))</f>
        <v/>
      </c>
      <c r="O250">
        <f>IF(OR($C250="",$C250="Lopetus",$D250=""),0,MAX(0,MIN($J250,DATE(YEAR(TODAY()),12,31))-MAX($D250,DATE(YEAR(TODAY()),1,1))+1))</f>
        <v/>
      </c>
      <c r="P250">
        <f>IF(OR($C250="",$C250="Lopetus",$D250=""),0,MAX(0,MIN($J250,DATE(YEAR(TODAY())+1,12,31))-MAX($D250,DATE(YEAR(TODAY())+1,1,1))+1))</f>
        <v/>
      </c>
      <c r="Q250">
        <f>IF(OR($C250="",$C250="Lopetus",$D250=""),0,MAX(0,MIN($J250,TODAY())-MAX($D250,TODAY()-364)+1))</f>
        <v/>
      </c>
      <c r="R250">
        <f>IF(OR($C250="",$C250="Lopetus",$D250=""),0,MAX(0,MIN($J250,TODAY())-MAX($D250,TODAY()-181)+1))</f>
        <v/>
      </c>
      <c r="S250">
        <f>IF(OR($C250="",$C250="Lopetus",$D250="",Lisäominaisuudet!$C$51=""),0,MAX(0,MIN($J250,TODAY())-MAX($D250,Lisäominaisuudet!$C$51)+1))</f>
        <v/>
      </c>
    </row>
    <row r="251">
      <c r="B251" s="13">
        <f>IF($D251="","",ROW()-12)</f>
        <v/>
      </c>
      <c r="C251" s="13" t="n"/>
      <c r="D251" s="14" t="n"/>
      <c r="E251" s="15">
        <f>IF($J251="","",$J251-$D251+1)</f>
        <v/>
      </c>
      <c r="F251" s="13" t="n"/>
      <c r="G251" s="13" t="n"/>
      <c r="I251">
        <f>IFERROR(INDEX($D$13:$D$262,MATCH(TRUE(),INDEX(($D$13:$D$262&lt;&gt;"")*(ROW($D$13:$D$262)&gt;ROW($D251)),0),0)),"")</f>
        <v/>
      </c>
      <c r="J251">
        <f>IF(OR($C251="",$C251="Lopetus",$D251=""),"",IF($I251="",TODAY(),IF($I251=$D251,$D251,$I251-1)))</f>
        <v/>
      </c>
      <c r="K251">
        <f>IF(OR($C251="",$D251=""),$K250,IF($C251="Lopetus",$K250,IF($C251="Suomi",0,$K250+$E251)))</f>
        <v/>
      </c>
      <c r="L251">
        <f>IF(OR($C251="",$D251=""),$L250,IF($C251="Lopetus",$L250,IF($C251="Suomi",IF(AND($L250&gt;0,$K250&lt;=60),$L250,$D251),IF(AND($L250&gt;0,$K251&lt;=60),$L250,0))))</f>
        <v/>
      </c>
      <c r="M251">
        <f>IF(AND($C251="Suomi",$D251&lt;&gt;"",$L251&gt;0),$J251-$L251+1,"")</f>
        <v/>
      </c>
      <c r="N251">
        <f>IF(OR($C251="",$C251="Lopetus",$D251=""),0,MAX(0,MIN($J251,DATE(YEAR(TODAY())-1,12,31))-MAX($D251,DATE(YEAR(TODAY())-1,1,1))+1))</f>
        <v/>
      </c>
      <c r="O251">
        <f>IF(OR($C251="",$C251="Lopetus",$D251=""),0,MAX(0,MIN($J251,DATE(YEAR(TODAY()),12,31))-MAX($D251,DATE(YEAR(TODAY()),1,1))+1))</f>
        <v/>
      </c>
      <c r="P251">
        <f>IF(OR($C251="",$C251="Lopetus",$D251=""),0,MAX(0,MIN($J251,DATE(YEAR(TODAY())+1,12,31))-MAX($D251,DATE(YEAR(TODAY())+1,1,1))+1))</f>
        <v/>
      </c>
      <c r="Q251">
        <f>IF(OR($C251="",$C251="Lopetus",$D251=""),0,MAX(0,MIN($J251,TODAY())-MAX($D251,TODAY()-364)+1))</f>
        <v/>
      </c>
      <c r="R251">
        <f>IF(OR($C251="",$C251="Lopetus",$D251=""),0,MAX(0,MIN($J251,TODAY())-MAX($D251,TODAY()-181)+1))</f>
        <v/>
      </c>
      <c r="S251">
        <f>IF(OR($C251="",$C251="Lopetus",$D251="",Lisäominaisuudet!$C$51=""),0,MAX(0,MIN($J251,TODAY())-MAX($D251,Lisäominaisuudet!$C$51)+1))</f>
        <v/>
      </c>
    </row>
    <row r="252">
      <c r="B252" s="13">
        <f>IF($D252="","",ROW()-12)</f>
        <v/>
      </c>
      <c r="C252" s="13" t="n"/>
      <c r="D252" s="14" t="n"/>
      <c r="E252" s="15">
        <f>IF($J252="","",$J252-$D252+1)</f>
        <v/>
      </c>
      <c r="F252" s="13" t="n"/>
      <c r="G252" s="13" t="n"/>
      <c r="I252">
        <f>IFERROR(INDEX($D$13:$D$262,MATCH(TRUE(),INDEX(($D$13:$D$262&lt;&gt;"")*(ROW($D$13:$D$262)&gt;ROW($D252)),0),0)),"")</f>
        <v/>
      </c>
      <c r="J252">
        <f>IF(OR($C252="",$C252="Lopetus",$D252=""),"",IF($I252="",TODAY(),IF($I252=$D252,$D252,$I252-1)))</f>
        <v/>
      </c>
      <c r="K252">
        <f>IF(OR($C252="",$D252=""),$K251,IF($C252="Lopetus",$K251,IF($C252="Suomi",0,$K251+$E252)))</f>
        <v/>
      </c>
      <c r="L252">
        <f>IF(OR($C252="",$D252=""),$L251,IF($C252="Lopetus",$L251,IF($C252="Suomi",IF(AND($L251&gt;0,$K251&lt;=60),$L251,$D252),IF(AND($L251&gt;0,$K252&lt;=60),$L251,0))))</f>
        <v/>
      </c>
      <c r="M252">
        <f>IF(AND($C252="Suomi",$D252&lt;&gt;"",$L252&gt;0),$J252-$L252+1,"")</f>
        <v/>
      </c>
      <c r="N252">
        <f>IF(OR($C252="",$C252="Lopetus",$D252=""),0,MAX(0,MIN($J252,DATE(YEAR(TODAY())-1,12,31))-MAX($D252,DATE(YEAR(TODAY())-1,1,1))+1))</f>
        <v/>
      </c>
      <c r="O252">
        <f>IF(OR($C252="",$C252="Lopetus",$D252=""),0,MAX(0,MIN($J252,DATE(YEAR(TODAY()),12,31))-MAX($D252,DATE(YEAR(TODAY()),1,1))+1))</f>
        <v/>
      </c>
      <c r="P252">
        <f>IF(OR($C252="",$C252="Lopetus",$D252=""),0,MAX(0,MIN($J252,DATE(YEAR(TODAY())+1,12,31))-MAX($D252,DATE(YEAR(TODAY())+1,1,1))+1))</f>
        <v/>
      </c>
      <c r="Q252">
        <f>IF(OR($C252="",$C252="Lopetus",$D252=""),0,MAX(0,MIN($J252,TODAY())-MAX($D252,TODAY()-364)+1))</f>
        <v/>
      </c>
      <c r="R252">
        <f>IF(OR($C252="",$C252="Lopetus",$D252=""),0,MAX(0,MIN($J252,TODAY())-MAX($D252,TODAY()-181)+1))</f>
        <v/>
      </c>
      <c r="S252">
        <f>IF(OR($C252="",$C252="Lopetus",$D252="",Lisäominaisuudet!$C$51=""),0,MAX(0,MIN($J252,TODAY())-MAX($D252,Lisäominaisuudet!$C$51)+1))</f>
        <v/>
      </c>
    </row>
    <row r="253">
      <c r="B253" s="13">
        <f>IF($D253="","",ROW()-12)</f>
        <v/>
      </c>
      <c r="C253" s="13" t="n"/>
      <c r="D253" s="14" t="n"/>
      <c r="E253" s="15">
        <f>IF($J253="","",$J253-$D253+1)</f>
        <v/>
      </c>
      <c r="F253" s="13" t="n"/>
      <c r="G253" s="13" t="n"/>
      <c r="I253">
        <f>IFERROR(INDEX($D$13:$D$262,MATCH(TRUE(),INDEX(($D$13:$D$262&lt;&gt;"")*(ROW($D$13:$D$262)&gt;ROW($D253)),0),0)),"")</f>
        <v/>
      </c>
      <c r="J253">
        <f>IF(OR($C253="",$C253="Lopetus",$D253=""),"",IF($I253="",TODAY(),IF($I253=$D253,$D253,$I253-1)))</f>
        <v/>
      </c>
      <c r="K253">
        <f>IF(OR($C253="",$D253=""),$K252,IF($C253="Lopetus",$K252,IF($C253="Suomi",0,$K252+$E253)))</f>
        <v/>
      </c>
      <c r="L253">
        <f>IF(OR($C253="",$D253=""),$L252,IF($C253="Lopetus",$L252,IF($C253="Suomi",IF(AND($L252&gt;0,$K252&lt;=60),$L252,$D253),IF(AND($L252&gt;0,$K253&lt;=60),$L252,0))))</f>
        <v/>
      </c>
      <c r="M253">
        <f>IF(AND($C253="Suomi",$D253&lt;&gt;"",$L253&gt;0),$J253-$L253+1,"")</f>
        <v/>
      </c>
      <c r="N253">
        <f>IF(OR($C253="",$C253="Lopetus",$D253=""),0,MAX(0,MIN($J253,DATE(YEAR(TODAY())-1,12,31))-MAX($D253,DATE(YEAR(TODAY())-1,1,1))+1))</f>
        <v/>
      </c>
      <c r="O253">
        <f>IF(OR($C253="",$C253="Lopetus",$D253=""),0,MAX(0,MIN($J253,DATE(YEAR(TODAY()),12,31))-MAX($D253,DATE(YEAR(TODAY()),1,1))+1))</f>
        <v/>
      </c>
      <c r="P253">
        <f>IF(OR($C253="",$C253="Lopetus",$D253=""),0,MAX(0,MIN($J253,DATE(YEAR(TODAY())+1,12,31))-MAX($D253,DATE(YEAR(TODAY())+1,1,1))+1))</f>
        <v/>
      </c>
      <c r="Q253">
        <f>IF(OR($C253="",$C253="Lopetus",$D253=""),0,MAX(0,MIN($J253,TODAY())-MAX($D253,TODAY()-364)+1))</f>
        <v/>
      </c>
      <c r="R253">
        <f>IF(OR($C253="",$C253="Lopetus",$D253=""),0,MAX(0,MIN($J253,TODAY())-MAX($D253,TODAY()-181)+1))</f>
        <v/>
      </c>
      <c r="S253">
        <f>IF(OR($C253="",$C253="Lopetus",$D253="",Lisäominaisuudet!$C$51=""),0,MAX(0,MIN($J253,TODAY())-MAX($D253,Lisäominaisuudet!$C$51)+1))</f>
        <v/>
      </c>
    </row>
    <row r="254">
      <c r="B254" s="13">
        <f>IF($D254="","",ROW()-12)</f>
        <v/>
      </c>
      <c r="C254" s="13" t="n"/>
      <c r="D254" s="14" t="n"/>
      <c r="E254" s="15">
        <f>IF($J254="","",$J254-$D254+1)</f>
        <v/>
      </c>
      <c r="F254" s="13" t="n"/>
      <c r="G254" s="13" t="n"/>
      <c r="I254">
        <f>IFERROR(INDEX($D$13:$D$262,MATCH(TRUE(),INDEX(($D$13:$D$262&lt;&gt;"")*(ROW($D$13:$D$262)&gt;ROW($D254)),0),0)),"")</f>
        <v/>
      </c>
      <c r="J254">
        <f>IF(OR($C254="",$C254="Lopetus",$D254=""),"",IF($I254="",TODAY(),IF($I254=$D254,$D254,$I254-1)))</f>
        <v/>
      </c>
      <c r="K254">
        <f>IF(OR($C254="",$D254=""),$K253,IF($C254="Lopetus",$K253,IF($C254="Suomi",0,$K253+$E254)))</f>
        <v/>
      </c>
      <c r="L254">
        <f>IF(OR($C254="",$D254=""),$L253,IF($C254="Lopetus",$L253,IF($C254="Suomi",IF(AND($L253&gt;0,$K253&lt;=60),$L253,$D254),IF(AND($L253&gt;0,$K254&lt;=60),$L253,0))))</f>
        <v/>
      </c>
      <c r="M254">
        <f>IF(AND($C254="Suomi",$D254&lt;&gt;"",$L254&gt;0),$J254-$L254+1,"")</f>
        <v/>
      </c>
      <c r="N254">
        <f>IF(OR($C254="",$C254="Lopetus",$D254=""),0,MAX(0,MIN($J254,DATE(YEAR(TODAY())-1,12,31))-MAX($D254,DATE(YEAR(TODAY())-1,1,1))+1))</f>
        <v/>
      </c>
      <c r="O254">
        <f>IF(OR($C254="",$C254="Lopetus",$D254=""),0,MAX(0,MIN($J254,DATE(YEAR(TODAY()),12,31))-MAX($D254,DATE(YEAR(TODAY()),1,1))+1))</f>
        <v/>
      </c>
      <c r="P254">
        <f>IF(OR($C254="",$C254="Lopetus",$D254=""),0,MAX(0,MIN($J254,DATE(YEAR(TODAY())+1,12,31))-MAX($D254,DATE(YEAR(TODAY())+1,1,1))+1))</f>
        <v/>
      </c>
      <c r="Q254">
        <f>IF(OR($C254="",$C254="Lopetus",$D254=""),0,MAX(0,MIN($J254,TODAY())-MAX($D254,TODAY()-364)+1))</f>
        <v/>
      </c>
      <c r="R254">
        <f>IF(OR($C254="",$C254="Lopetus",$D254=""),0,MAX(0,MIN($J254,TODAY())-MAX($D254,TODAY()-181)+1))</f>
        <v/>
      </c>
      <c r="S254">
        <f>IF(OR($C254="",$C254="Lopetus",$D254="",Lisäominaisuudet!$C$51=""),0,MAX(0,MIN($J254,TODAY())-MAX($D254,Lisäominaisuudet!$C$51)+1))</f>
        <v/>
      </c>
    </row>
    <row r="255">
      <c r="B255" s="13">
        <f>IF($D255="","",ROW()-12)</f>
        <v/>
      </c>
      <c r="C255" s="13" t="n"/>
      <c r="D255" s="14" t="n"/>
      <c r="E255" s="15">
        <f>IF($J255="","",$J255-$D255+1)</f>
        <v/>
      </c>
      <c r="F255" s="13" t="n"/>
      <c r="G255" s="13" t="n"/>
      <c r="I255">
        <f>IFERROR(INDEX($D$13:$D$262,MATCH(TRUE(),INDEX(($D$13:$D$262&lt;&gt;"")*(ROW($D$13:$D$262)&gt;ROW($D255)),0),0)),"")</f>
        <v/>
      </c>
      <c r="J255">
        <f>IF(OR($C255="",$C255="Lopetus",$D255=""),"",IF($I255="",TODAY(),IF($I255=$D255,$D255,$I255-1)))</f>
        <v/>
      </c>
      <c r="K255">
        <f>IF(OR($C255="",$D255=""),$K254,IF($C255="Lopetus",$K254,IF($C255="Suomi",0,$K254+$E255)))</f>
        <v/>
      </c>
      <c r="L255">
        <f>IF(OR($C255="",$D255=""),$L254,IF($C255="Lopetus",$L254,IF($C255="Suomi",IF(AND($L254&gt;0,$K254&lt;=60),$L254,$D255),IF(AND($L254&gt;0,$K255&lt;=60),$L254,0))))</f>
        <v/>
      </c>
      <c r="M255">
        <f>IF(AND($C255="Suomi",$D255&lt;&gt;"",$L255&gt;0),$J255-$L255+1,"")</f>
        <v/>
      </c>
      <c r="N255">
        <f>IF(OR($C255="",$C255="Lopetus",$D255=""),0,MAX(0,MIN($J255,DATE(YEAR(TODAY())-1,12,31))-MAX($D255,DATE(YEAR(TODAY())-1,1,1))+1))</f>
        <v/>
      </c>
      <c r="O255">
        <f>IF(OR($C255="",$C255="Lopetus",$D255=""),0,MAX(0,MIN($J255,DATE(YEAR(TODAY()),12,31))-MAX($D255,DATE(YEAR(TODAY()),1,1))+1))</f>
        <v/>
      </c>
      <c r="P255">
        <f>IF(OR($C255="",$C255="Lopetus",$D255=""),0,MAX(0,MIN($J255,DATE(YEAR(TODAY())+1,12,31))-MAX($D255,DATE(YEAR(TODAY())+1,1,1))+1))</f>
        <v/>
      </c>
      <c r="Q255">
        <f>IF(OR($C255="",$C255="Lopetus",$D255=""),0,MAX(0,MIN($J255,TODAY())-MAX($D255,TODAY()-364)+1))</f>
        <v/>
      </c>
      <c r="R255">
        <f>IF(OR($C255="",$C255="Lopetus",$D255=""),0,MAX(0,MIN($J255,TODAY())-MAX($D255,TODAY()-181)+1))</f>
        <v/>
      </c>
      <c r="S255">
        <f>IF(OR($C255="",$C255="Lopetus",$D255="",Lisäominaisuudet!$C$51=""),0,MAX(0,MIN($J255,TODAY())-MAX($D255,Lisäominaisuudet!$C$51)+1))</f>
        <v/>
      </c>
    </row>
    <row r="256">
      <c r="B256" s="13">
        <f>IF($D256="","",ROW()-12)</f>
        <v/>
      </c>
      <c r="C256" s="13" t="n"/>
      <c r="D256" s="14" t="n"/>
      <c r="E256" s="15">
        <f>IF($J256="","",$J256-$D256+1)</f>
        <v/>
      </c>
      <c r="F256" s="13" t="n"/>
      <c r="G256" s="13" t="n"/>
      <c r="I256">
        <f>IFERROR(INDEX($D$13:$D$262,MATCH(TRUE(),INDEX(($D$13:$D$262&lt;&gt;"")*(ROW($D$13:$D$262)&gt;ROW($D256)),0),0)),"")</f>
        <v/>
      </c>
      <c r="J256">
        <f>IF(OR($C256="",$C256="Lopetus",$D256=""),"",IF($I256="",TODAY(),IF($I256=$D256,$D256,$I256-1)))</f>
        <v/>
      </c>
      <c r="K256">
        <f>IF(OR($C256="",$D256=""),$K255,IF($C256="Lopetus",$K255,IF($C256="Suomi",0,$K255+$E256)))</f>
        <v/>
      </c>
      <c r="L256">
        <f>IF(OR($C256="",$D256=""),$L255,IF($C256="Lopetus",$L255,IF($C256="Suomi",IF(AND($L255&gt;0,$K255&lt;=60),$L255,$D256),IF(AND($L255&gt;0,$K256&lt;=60),$L255,0))))</f>
        <v/>
      </c>
      <c r="M256">
        <f>IF(AND($C256="Suomi",$D256&lt;&gt;"",$L256&gt;0),$J256-$L256+1,"")</f>
        <v/>
      </c>
      <c r="N256">
        <f>IF(OR($C256="",$C256="Lopetus",$D256=""),0,MAX(0,MIN($J256,DATE(YEAR(TODAY())-1,12,31))-MAX($D256,DATE(YEAR(TODAY())-1,1,1))+1))</f>
        <v/>
      </c>
      <c r="O256">
        <f>IF(OR($C256="",$C256="Lopetus",$D256=""),0,MAX(0,MIN($J256,DATE(YEAR(TODAY()),12,31))-MAX($D256,DATE(YEAR(TODAY()),1,1))+1))</f>
        <v/>
      </c>
      <c r="P256">
        <f>IF(OR($C256="",$C256="Lopetus",$D256=""),0,MAX(0,MIN($J256,DATE(YEAR(TODAY())+1,12,31))-MAX($D256,DATE(YEAR(TODAY())+1,1,1))+1))</f>
        <v/>
      </c>
      <c r="Q256">
        <f>IF(OR($C256="",$C256="Lopetus",$D256=""),0,MAX(0,MIN($J256,TODAY())-MAX($D256,TODAY()-364)+1))</f>
        <v/>
      </c>
      <c r="R256">
        <f>IF(OR($C256="",$C256="Lopetus",$D256=""),0,MAX(0,MIN($J256,TODAY())-MAX($D256,TODAY()-181)+1))</f>
        <v/>
      </c>
      <c r="S256">
        <f>IF(OR($C256="",$C256="Lopetus",$D256="",Lisäominaisuudet!$C$51=""),0,MAX(0,MIN($J256,TODAY())-MAX($D256,Lisäominaisuudet!$C$51)+1))</f>
        <v/>
      </c>
    </row>
    <row r="257">
      <c r="B257" s="13">
        <f>IF($D257="","",ROW()-12)</f>
        <v/>
      </c>
      <c r="C257" s="13" t="n"/>
      <c r="D257" s="14" t="n"/>
      <c r="E257" s="15">
        <f>IF($J257="","",$J257-$D257+1)</f>
        <v/>
      </c>
      <c r="F257" s="13" t="n"/>
      <c r="G257" s="13" t="n"/>
      <c r="I257">
        <f>IFERROR(INDEX($D$13:$D$262,MATCH(TRUE(),INDEX(($D$13:$D$262&lt;&gt;"")*(ROW($D$13:$D$262)&gt;ROW($D257)),0),0)),"")</f>
        <v/>
      </c>
      <c r="J257">
        <f>IF(OR($C257="",$C257="Lopetus",$D257=""),"",IF($I257="",TODAY(),IF($I257=$D257,$D257,$I257-1)))</f>
        <v/>
      </c>
      <c r="K257">
        <f>IF(OR($C257="",$D257=""),$K256,IF($C257="Lopetus",$K256,IF($C257="Suomi",0,$K256+$E257)))</f>
        <v/>
      </c>
      <c r="L257">
        <f>IF(OR($C257="",$D257=""),$L256,IF($C257="Lopetus",$L256,IF($C257="Suomi",IF(AND($L256&gt;0,$K256&lt;=60),$L256,$D257),IF(AND($L256&gt;0,$K257&lt;=60),$L256,0))))</f>
        <v/>
      </c>
      <c r="M257">
        <f>IF(AND($C257="Suomi",$D257&lt;&gt;"",$L257&gt;0),$J257-$L257+1,"")</f>
        <v/>
      </c>
      <c r="N257">
        <f>IF(OR($C257="",$C257="Lopetus",$D257=""),0,MAX(0,MIN($J257,DATE(YEAR(TODAY())-1,12,31))-MAX($D257,DATE(YEAR(TODAY())-1,1,1))+1))</f>
        <v/>
      </c>
      <c r="O257">
        <f>IF(OR($C257="",$C257="Lopetus",$D257=""),0,MAX(0,MIN($J257,DATE(YEAR(TODAY()),12,31))-MAX($D257,DATE(YEAR(TODAY()),1,1))+1))</f>
        <v/>
      </c>
      <c r="P257">
        <f>IF(OR($C257="",$C257="Lopetus",$D257=""),0,MAX(0,MIN($J257,DATE(YEAR(TODAY())+1,12,31))-MAX($D257,DATE(YEAR(TODAY())+1,1,1))+1))</f>
        <v/>
      </c>
      <c r="Q257">
        <f>IF(OR($C257="",$C257="Lopetus",$D257=""),0,MAX(0,MIN($J257,TODAY())-MAX($D257,TODAY()-364)+1))</f>
        <v/>
      </c>
      <c r="R257">
        <f>IF(OR($C257="",$C257="Lopetus",$D257=""),0,MAX(0,MIN($J257,TODAY())-MAX($D257,TODAY()-181)+1))</f>
        <v/>
      </c>
      <c r="S257">
        <f>IF(OR($C257="",$C257="Lopetus",$D257="",Lisäominaisuudet!$C$51=""),0,MAX(0,MIN($J257,TODAY())-MAX($D257,Lisäominaisuudet!$C$51)+1))</f>
        <v/>
      </c>
    </row>
    <row r="258">
      <c r="B258" s="13">
        <f>IF($D258="","",ROW()-12)</f>
        <v/>
      </c>
      <c r="C258" s="13" t="n"/>
      <c r="D258" s="14" t="n"/>
      <c r="E258" s="15">
        <f>IF($J258="","",$J258-$D258+1)</f>
        <v/>
      </c>
      <c r="F258" s="13" t="n"/>
      <c r="G258" s="13" t="n"/>
      <c r="I258">
        <f>IFERROR(INDEX($D$13:$D$262,MATCH(TRUE(),INDEX(($D$13:$D$262&lt;&gt;"")*(ROW($D$13:$D$262)&gt;ROW($D258)),0),0)),"")</f>
        <v/>
      </c>
      <c r="J258">
        <f>IF(OR($C258="",$C258="Lopetus",$D258=""),"",IF($I258="",TODAY(),IF($I258=$D258,$D258,$I258-1)))</f>
        <v/>
      </c>
      <c r="K258">
        <f>IF(OR($C258="",$D258=""),$K257,IF($C258="Lopetus",$K257,IF($C258="Suomi",0,$K257+$E258)))</f>
        <v/>
      </c>
      <c r="L258">
        <f>IF(OR($C258="",$D258=""),$L257,IF($C258="Lopetus",$L257,IF($C258="Suomi",IF(AND($L257&gt;0,$K257&lt;=60),$L257,$D258),IF(AND($L257&gt;0,$K258&lt;=60),$L257,0))))</f>
        <v/>
      </c>
      <c r="M258">
        <f>IF(AND($C258="Suomi",$D258&lt;&gt;"",$L258&gt;0),$J258-$L258+1,"")</f>
        <v/>
      </c>
      <c r="N258">
        <f>IF(OR($C258="",$C258="Lopetus",$D258=""),0,MAX(0,MIN($J258,DATE(YEAR(TODAY())-1,12,31))-MAX($D258,DATE(YEAR(TODAY())-1,1,1))+1))</f>
        <v/>
      </c>
      <c r="O258">
        <f>IF(OR($C258="",$C258="Lopetus",$D258=""),0,MAX(0,MIN($J258,DATE(YEAR(TODAY()),12,31))-MAX($D258,DATE(YEAR(TODAY()),1,1))+1))</f>
        <v/>
      </c>
      <c r="P258">
        <f>IF(OR($C258="",$C258="Lopetus",$D258=""),0,MAX(0,MIN($J258,DATE(YEAR(TODAY())+1,12,31))-MAX($D258,DATE(YEAR(TODAY())+1,1,1))+1))</f>
        <v/>
      </c>
      <c r="Q258">
        <f>IF(OR($C258="",$C258="Lopetus",$D258=""),0,MAX(0,MIN($J258,TODAY())-MAX($D258,TODAY()-364)+1))</f>
        <v/>
      </c>
      <c r="R258">
        <f>IF(OR($C258="",$C258="Lopetus",$D258=""),0,MAX(0,MIN($J258,TODAY())-MAX($D258,TODAY()-181)+1))</f>
        <v/>
      </c>
      <c r="S258">
        <f>IF(OR($C258="",$C258="Lopetus",$D258="",Lisäominaisuudet!$C$51=""),0,MAX(0,MIN($J258,TODAY())-MAX($D258,Lisäominaisuudet!$C$51)+1))</f>
        <v/>
      </c>
    </row>
    <row r="259">
      <c r="B259" s="13">
        <f>IF($D259="","",ROW()-12)</f>
        <v/>
      </c>
      <c r="C259" s="13" t="n"/>
      <c r="D259" s="14" t="n"/>
      <c r="E259" s="15">
        <f>IF($J259="","",$J259-$D259+1)</f>
        <v/>
      </c>
      <c r="F259" s="13" t="n"/>
      <c r="G259" s="13" t="n"/>
      <c r="I259">
        <f>IFERROR(INDEX($D$13:$D$262,MATCH(TRUE(),INDEX(($D$13:$D$262&lt;&gt;"")*(ROW($D$13:$D$262)&gt;ROW($D259)),0),0)),"")</f>
        <v/>
      </c>
      <c r="J259">
        <f>IF(OR($C259="",$C259="Lopetus",$D259=""),"",IF($I259="",TODAY(),IF($I259=$D259,$D259,$I259-1)))</f>
        <v/>
      </c>
      <c r="K259">
        <f>IF(OR($C259="",$D259=""),$K258,IF($C259="Lopetus",$K258,IF($C259="Suomi",0,$K258+$E259)))</f>
        <v/>
      </c>
      <c r="L259">
        <f>IF(OR($C259="",$D259=""),$L258,IF($C259="Lopetus",$L258,IF($C259="Suomi",IF(AND($L258&gt;0,$K258&lt;=60),$L258,$D259),IF(AND($L258&gt;0,$K259&lt;=60),$L258,0))))</f>
        <v/>
      </c>
      <c r="M259">
        <f>IF(AND($C259="Suomi",$D259&lt;&gt;"",$L259&gt;0),$J259-$L259+1,"")</f>
        <v/>
      </c>
      <c r="N259">
        <f>IF(OR($C259="",$C259="Lopetus",$D259=""),0,MAX(0,MIN($J259,DATE(YEAR(TODAY())-1,12,31))-MAX($D259,DATE(YEAR(TODAY())-1,1,1))+1))</f>
        <v/>
      </c>
      <c r="O259">
        <f>IF(OR($C259="",$C259="Lopetus",$D259=""),0,MAX(0,MIN($J259,DATE(YEAR(TODAY()),12,31))-MAX($D259,DATE(YEAR(TODAY()),1,1))+1))</f>
        <v/>
      </c>
      <c r="P259">
        <f>IF(OR($C259="",$C259="Lopetus",$D259=""),0,MAX(0,MIN($J259,DATE(YEAR(TODAY())+1,12,31))-MAX($D259,DATE(YEAR(TODAY())+1,1,1))+1))</f>
        <v/>
      </c>
      <c r="Q259">
        <f>IF(OR($C259="",$C259="Lopetus",$D259=""),0,MAX(0,MIN($J259,TODAY())-MAX($D259,TODAY()-364)+1))</f>
        <v/>
      </c>
      <c r="R259">
        <f>IF(OR($C259="",$C259="Lopetus",$D259=""),0,MAX(0,MIN($J259,TODAY())-MAX($D259,TODAY()-181)+1))</f>
        <v/>
      </c>
      <c r="S259">
        <f>IF(OR($C259="",$C259="Lopetus",$D259="",Lisäominaisuudet!$C$51=""),0,MAX(0,MIN($J259,TODAY())-MAX($D259,Lisäominaisuudet!$C$51)+1))</f>
        <v/>
      </c>
    </row>
    <row r="260">
      <c r="B260" s="13">
        <f>IF($D260="","",ROW()-12)</f>
        <v/>
      </c>
      <c r="C260" s="13" t="n"/>
      <c r="D260" s="14" t="n"/>
      <c r="E260" s="15">
        <f>IF($J260="","",$J260-$D260+1)</f>
        <v/>
      </c>
      <c r="F260" s="13" t="n"/>
      <c r="G260" s="13" t="n"/>
      <c r="I260">
        <f>IFERROR(INDEX($D$13:$D$262,MATCH(TRUE(),INDEX(($D$13:$D$262&lt;&gt;"")*(ROW($D$13:$D$262)&gt;ROW($D260)),0),0)),"")</f>
        <v/>
      </c>
      <c r="J260">
        <f>IF(OR($C260="",$C260="Lopetus",$D260=""),"",IF($I260="",TODAY(),IF($I260=$D260,$D260,$I260-1)))</f>
        <v/>
      </c>
      <c r="K260">
        <f>IF(OR($C260="",$D260=""),$K259,IF($C260="Lopetus",$K259,IF($C260="Suomi",0,$K259+$E260)))</f>
        <v/>
      </c>
      <c r="L260">
        <f>IF(OR($C260="",$D260=""),$L259,IF($C260="Lopetus",$L259,IF($C260="Suomi",IF(AND($L259&gt;0,$K259&lt;=60),$L259,$D260),IF(AND($L259&gt;0,$K260&lt;=60),$L259,0))))</f>
        <v/>
      </c>
      <c r="M260">
        <f>IF(AND($C260="Suomi",$D260&lt;&gt;"",$L260&gt;0),$J260-$L260+1,"")</f>
        <v/>
      </c>
      <c r="N260">
        <f>IF(OR($C260="",$C260="Lopetus",$D260=""),0,MAX(0,MIN($J260,DATE(YEAR(TODAY())-1,12,31))-MAX($D260,DATE(YEAR(TODAY())-1,1,1))+1))</f>
        <v/>
      </c>
      <c r="O260">
        <f>IF(OR($C260="",$C260="Lopetus",$D260=""),0,MAX(0,MIN($J260,DATE(YEAR(TODAY()),12,31))-MAX($D260,DATE(YEAR(TODAY()),1,1))+1))</f>
        <v/>
      </c>
      <c r="P260">
        <f>IF(OR($C260="",$C260="Lopetus",$D260=""),0,MAX(0,MIN($J260,DATE(YEAR(TODAY())+1,12,31))-MAX($D260,DATE(YEAR(TODAY())+1,1,1))+1))</f>
        <v/>
      </c>
      <c r="Q260">
        <f>IF(OR($C260="",$C260="Lopetus",$D260=""),0,MAX(0,MIN($J260,TODAY())-MAX($D260,TODAY()-364)+1))</f>
        <v/>
      </c>
      <c r="R260">
        <f>IF(OR($C260="",$C260="Lopetus",$D260=""),0,MAX(0,MIN($J260,TODAY())-MAX($D260,TODAY()-181)+1))</f>
        <v/>
      </c>
      <c r="S260">
        <f>IF(OR($C260="",$C260="Lopetus",$D260="",Lisäominaisuudet!$C$51=""),0,MAX(0,MIN($J260,TODAY())-MAX($D260,Lisäominaisuudet!$C$51)+1))</f>
        <v/>
      </c>
    </row>
    <row r="261">
      <c r="B261" s="13">
        <f>IF($D261="","",ROW()-12)</f>
        <v/>
      </c>
      <c r="C261" s="13" t="n"/>
      <c r="D261" s="14" t="n"/>
      <c r="E261" s="15">
        <f>IF($J261="","",$J261-$D261+1)</f>
        <v/>
      </c>
      <c r="F261" s="13" t="n"/>
      <c r="G261" s="13" t="n"/>
      <c r="I261">
        <f>IFERROR(INDEX($D$13:$D$262,MATCH(TRUE(),INDEX(($D$13:$D$262&lt;&gt;"")*(ROW($D$13:$D$262)&gt;ROW($D261)),0),0)),"")</f>
        <v/>
      </c>
      <c r="J261">
        <f>IF(OR($C261="",$C261="Lopetus",$D261=""),"",IF($I261="",TODAY(),IF($I261=$D261,$D261,$I261-1)))</f>
        <v/>
      </c>
      <c r="K261">
        <f>IF(OR($C261="",$D261=""),$K260,IF($C261="Lopetus",$K260,IF($C261="Suomi",0,$K260+$E261)))</f>
        <v/>
      </c>
      <c r="L261">
        <f>IF(OR($C261="",$D261=""),$L260,IF($C261="Lopetus",$L260,IF($C261="Suomi",IF(AND($L260&gt;0,$K260&lt;=60),$L260,$D261),IF(AND($L260&gt;0,$K261&lt;=60),$L260,0))))</f>
        <v/>
      </c>
      <c r="M261">
        <f>IF(AND($C261="Suomi",$D261&lt;&gt;"",$L261&gt;0),$J261-$L261+1,"")</f>
        <v/>
      </c>
      <c r="N261">
        <f>IF(OR($C261="",$C261="Lopetus",$D261=""),0,MAX(0,MIN($J261,DATE(YEAR(TODAY())-1,12,31))-MAX($D261,DATE(YEAR(TODAY())-1,1,1))+1))</f>
        <v/>
      </c>
      <c r="O261">
        <f>IF(OR($C261="",$C261="Lopetus",$D261=""),0,MAX(0,MIN($J261,DATE(YEAR(TODAY()),12,31))-MAX($D261,DATE(YEAR(TODAY()),1,1))+1))</f>
        <v/>
      </c>
      <c r="P261">
        <f>IF(OR($C261="",$C261="Lopetus",$D261=""),0,MAX(0,MIN($J261,DATE(YEAR(TODAY())+1,12,31))-MAX($D261,DATE(YEAR(TODAY())+1,1,1))+1))</f>
        <v/>
      </c>
      <c r="Q261">
        <f>IF(OR($C261="",$C261="Lopetus",$D261=""),0,MAX(0,MIN($J261,TODAY())-MAX($D261,TODAY()-364)+1))</f>
        <v/>
      </c>
      <c r="R261">
        <f>IF(OR($C261="",$C261="Lopetus",$D261=""),0,MAX(0,MIN($J261,TODAY())-MAX($D261,TODAY()-181)+1))</f>
        <v/>
      </c>
      <c r="S261">
        <f>IF(OR($C261="",$C261="Lopetus",$D261="",Lisäominaisuudet!$C$51=""),0,MAX(0,MIN($J261,TODAY())-MAX($D261,Lisäominaisuudet!$C$51)+1))</f>
        <v/>
      </c>
    </row>
    <row r="262">
      <c r="B262" s="13">
        <f>IF($D262="","",ROW()-12)</f>
        <v/>
      </c>
      <c r="C262" s="13" t="n"/>
      <c r="D262" s="14" t="n"/>
      <c r="E262" s="15">
        <f>IF($J262="","",$J262-$D262+1)</f>
        <v/>
      </c>
      <c r="F262" s="13" t="n"/>
      <c r="G262" s="13" t="n"/>
      <c r="I262">
        <f>IFERROR(INDEX($D$13:$D$262,MATCH(TRUE(),INDEX(($D$13:$D$262&lt;&gt;"")*(ROW($D$13:$D$262)&gt;ROW($D262)),0),0)),"")</f>
        <v/>
      </c>
      <c r="J262">
        <f>IF(OR($C262="",$C262="Lopetus",$D262=""),"",IF($I262="",TODAY(),IF($I262=$D262,$D262,$I262-1)))</f>
        <v/>
      </c>
      <c r="K262">
        <f>IF(OR($C262="",$D262=""),$K261,IF($C262="Lopetus",$K261,IF($C262="Suomi",0,$K261+$E262)))</f>
        <v/>
      </c>
      <c r="L262">
        <f>IF(OR($C262="",$D262=""),$L261,IF($C262="Lopetus",$L261,IF($C262="Suomi",IF(AND($L261&gt;0,$K261&lt;=60),$L261,$D262),IF(AND($L261&gt;0,$K262&lt;=60),$L261,0))))</f>
        <v/>
      </c>
      <c r="M262">
        <f>IF(AND($C262="Suomi",$D262&lt;&gt;"",$L262&gt;0),$J262-$L262+1,"")</f>
        <v/>
      </c>
      <c r="N262">
        <f>IF(OR($C262="",$C262="Lopetus",$D262=""),0,MAX(0,MIN($J262,DATE(YEAR(TODAY())-1,12,31))-MAX($D262,DATE(YEAR(TODAY())-1,1,1))+1))</f>
        <v/>
      </c>
      <c r="O262">
        <f>IF(OR($C262="",$C262="Lopetus",$D262=""),0,MAX(0,MIN($J262,DATE(YEAR(TODAY()),12,31))-MAX($D262,DATE(YEAR(TODAY()),1,1))+1))</f>
        <v/>
      </c>
      <c r="P262">
        <f>IF(OR($C262="",$C262="Lopetus",$D262=""),0,MAX(0,MIN($J262,DATE(YEAR(TODAY())+1,12,31))-MAX($D262,DATE(YEAR(TODAY())+1,1,1))+1))</f>
        <v/>
      </c>
      <c r="Q262">
        <f>IF(OR($C262="",$C262="Lopetus",$D262=""),0,MAX(0,MIN($J262,TODAY())-MAX($D262,TODAY()-364)+1))</f>
        <v/>
      </c>
      <c r="R262">
        <f>IF(OR($C262="",$C262="Lopetus",$D262=""),0,MAX(0,MIN($J262,TODAY())-MAX($D262,TODAY()-181)+1))</f>
        <v/>
      </c>
      <c r="S262">
        <f>IF(OR($C262="",$C262="Lopetus",$D262="",Lisäominaisuudet!$C$51=""),0,MAX(0,MIN($J262,TODAY())-MAX($D262,Lisäominaisuudet!$C$51)+1))</f>
        <v/>
      </c>
    </row>
  </sheetData>
  <mergeCells count="13">
    <mergeCell ref="B3:G3"/>
    <mergeCell ref="B2:G2"/>
    <mergeCell ref="E10:G10"/>
    <mergeCell ref="E5:G5"/>
    <mergeCell ref="B5:C5"/>
    <mergeCell ref="E8:G8"/>
    <mergeCell ref="B10:C10"/>
    <mergeCell ref="E9:G9"/>
    <mergeCell ref="E4:G4"/>
    <mergeCell ref="B9:C9"/>
    <mergeCell ref="B8:C8"/>
    <mergeCell ref="B4:C4"/>
    <mergeCell ref="B7:G7"/>
  </mergeCells>
  <conditionalFormatting sqref="D5">
    <cfRule type="expression" priority="1" dxfId="0">
      <formula>$D$5=""</formula>
    </cfRule>
  </conditionalFormatting>
  <conditionalFormatting sqref="E8">
    <cfRule type="expression" priority="2" dxfId="1">
      <formula>LEFT(E8,1)="✓"</formula>
    </cfRule>
    <cfRule type="expression" priority="3" dxfId="0">
      <formula>LEFT(E8,1)="⚠"</formula>
    </cfRule>
  </conditionalFormatting>
  <conditionalFormatting sqref="E9">
    <cfRule type="expression" priority="4" dxfId="1">
      <formula>LEFT(E9,1)="✓"</formula>
    </cfRule>
  </conditionalFormatting>
  <dataValidations count="4">
    <dataValidation sqref="C13:C262" showDropDown="0" showInputMessage="0" showErrorMessage="0" allowBlank="1" type="list">
      <formula1>"Suomi,Espanja,Portugali,Viro,Ruotsi,Norja,Tanska,Saksa,Alankomaat,Belgia,Ranska,Italia,Sveitsi,Itävalta,Malta,Kypros,Kreikka,Irlanti,Iso-Britannia,Arabiemiraatit,Thaimaa,Singapore,Yhdysvallat,Muu,Lopetus"</formula1>
    </dataValidation>
    <dataValidation sqref="D13:D262" showDropDown="0" showInputMessage="0" showErrorMessage="0" allowBlank="1" type="date" operator="greaterThan">
      <formula1>DATE(1990,1,1)</formula1>
    </dataValidation>
    <dataValidation sqref="D4" showDropDown="0" showInputMessage="0" showErrorMessage="0" allowBlank="0" type="list">
      <formula1>"Espanja,Portugali,Viro,Ruotsi,Norja,Tanska,Saksa,Alankomaat,Belgia,Ranska,Italia,Sveitsi,Itävalta,Malta,Kypros,Kreikka,Irlanti,Iso-Britannia,Arabiemiraatit,Thaimaa,Singapore,Yhdysvallat,Muu"</formula1>
    </dataValidation>
    <dataValidation sqref="D5" showDropDown="0" showInputMessage="0" showErrorMessage="0" allowBlank="1" type="date" operator="greaterThan">
      <formula1>DATE(1990,1,1)</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B2:D58"/>
  <sheetViews>
    <sheetView showGridLines="0" workbookViewId="0">
      <selection activeCell="A1" sqref="A1"/>
    </sheetView>
  </sheetViews>
  <sheetFormatPr baseColWidth="8" defaultRowHeight="15"/>
  <cols>
    <col width="2.6" customWidth="1" min="1" max="1"/>
    <col width="42" customWidth="1" min="2" max="2"/>
    <col width="16" customWidth="1" min="3" max="3"/>
    <col width="50" customWidth="1" min="4" max="4"/>
  </cols>
  <sheetData>
    <row r="1" ht="9" customHeight="1"/>
    <row r="2">
      <c r="B2" s="1" t="inlineStr">
        <is>
          <t>Lisäominaisuudet ja asetukset</t>
        </is>
      </c>
    </row>
    <row r="3">
      <c r="B3" s="2" t="inlineStr">
        <is>
          <t>Säädettävät tavoitteet. Alla olevat lakitestit ovat suuntaa antavia tarkasteluja. Kohdemaa ja muuttopäivä asetetaan Matkapäiväkirja-välilehdellä.</t>
        </is>
      </c>
    </row>
    <row r="4">
      <c r="B4" s="7" t="inlineStr">
        <is>
          <t>Asetukset (säädettävät tavoitteet)</t>
        </is>
      </c>
    </row>
    <row r="5">
      <c r="B5" s="3" t="inlineStr">
        <is>
          <t>Suomi-päivien varovaisuustavoite (pv/v):</t>
        </is>
      </c>
      <c r="C5" s="4" t="n">
        <v>90</v>
      </c>
    </row>
    <row r="6">
      <c r="B6" s="3" t="inlineStr">
        <is>
          <t>Kohdemaa-päivien tavoite (pv/v):</t>
        </is>
      </c>
      <c r="C6" s="4" t="n">
        <v>183</v>
      </c>
    </row>
    <row r="7" ht="24" customHeight="1">
      <c r="B7" s="16" t="inlineStr">
        <is>
          <t>Perustelu: tavoitteet perustuvat Suomen verotuskäytäntöön ja muuton tosiasialliseen pysyvyyteen — eivät kohdemaan sääntöihin. Suomessa enintään ~90 pv jättää selvän marginaalin alle 6 kk / 183 pv -tason. Kohdemaassa tavoitellaan reilusti yli 183 pv/vuosi, jotta asuminen siellä on pysyvää. Tämä työkalu antaa vain suuntaa antavan arvion eikä korvaa verokonsultointia. Lopullinen ratkaisu verotuksellisesta asuinpaikasta on aina Verohallinnon tapauskohtaista kokonaisharkintaa.</t>
        </is>
      </c>
    </row>
    <row r="8" ht="24" customHeight="1"/>
    <row r="9" ht="24" customHeight="1"/>
    <row r="11">
      <c r="B11" s="7" t="inlineStr">
        <is>
          <t>Kolmen vuoden sääntö (TVL 11 §)</t>
        </is>
      </c>
    </row>
    <row r="12" ht="24" customHeight="1">
      <c r="B12" s="17">
        <f>IF(Matkapäiväkirja!$D$5="","Syötä muuttopäivä Matkapäiväkirja-välilehdellä, niin kolmen vuoden määräaika lasketaan.","Muuttovuosi ("&amp;YEAR(Matkapäiväkirja!$D$5)&amp;") ja kolme seuraavaa vuotta ovat täynnä 1.1."&amp;(YEAR(Matkapäiväkirja!$D$5)+4)&amp;". Tämän jälkeen kolmen vuoden sääntö ei enää yksin tee yleisesti verovelvolliseksi — yleinen verovelvollisuus voi silti jatkua, jos olennaiset siteet Suomeen säilyvät (esim. Suomessa varsinaisena kotina pidettävä asunto tai poikkeuksellisen vahvat siteet). Verohallinto ratkaisee.")</f>
        <v/>
      </c>
    </row>
    <row r="13" ht="24" customHeight="1"/>
    <row r="14" ht="24" customHeight="1"/>
    <row r="15" ht="24" customHeight="1"/>
    <row r="17">
      <c r="B17" s="7" t="inlineStr">
        <is>
          <t>Yli 6 kk yhtäjaksoinen oleskelu Suomessa (TVL 11 §)</t>
        </is>
      </c>
    </row>
    <row r="18" ht="26" customHeight="1">
      <c r="B18" s="16" t="inlineStr">
        <is>
          <t>Yli kuuden kuukauden YHTÄJAKSOINEN oleskelu Suomessa synnyttää yleisen verovelvollisuuden. Jakso lasketaan yhtäjaksoisena (voi ylittää vuodenvaihteen); tilapäinen, n. enint. 2 kk (60 pv) poissaolo ei katkaise sitä. ~2 kk on verotuskäytäntöä, ei laissa määritelty täsmällisesti — arviointi on aina kokonaisharkintaa. Tämä työkalu antaa vain suuntaa antavan arvion eikä korvaa verokonsultointia. Lopullinen ratkaisu verotuksellisesta asuinpaikasta on aina Verohallinnon tapauskohtaista kokonaisharkintaa.</t>
        </is>
      </c>
    </row>
    <row r="19" ht="26" customHeight="1"/>
    <row r="20" ht="26" customHeight="1"/>
    <row r="21">
      <c r="B21" s="3" t="inlineStr">
        <is>
          <t>Pisin yhtäjaksoinen Suomi-oleskelu (pv):</t>
        </is>
      </c>
      <c r="C21" s="18">
        <f>MAX(Matkapäiväkirja!$M$13:$M$262)</f>
        <v/>
      </c>
    </row>
    <row r="22">
      <c r="B22" s="3" t="inlineStr">
        <is>
          <t>Nykyinen käynnissä oleva Suomi-jakso (pv):</t>
        </is>
      </c>
      <c r="C22" s="18">
        <f>IFERROR(IF(LOOKUP(2,1/(Matkapäiväkirja!$C$13:$C$262&lt;&gt;""),Matkapäiväkirja!$M$13:$M$262)="","ei käynnissä",LOOKUP(2,1/(Matkapäiväkirja!$C$13:$C$262&lt;&gt;""),Matkapäiväkirja!$M$13:$M$262)),"ei käynnissä")</f>
        <v/>
      </c>
    </row>
    <row r="23">
      <c r="B23" s="3" t="inlineStr">
        <is>
          <t>Pisin yhtäjaksoinen poissaolo Suomesta (pv):</t>
        </is>
      </c>
      <c r="C23" s="18">
        <f>MAX(Matkapäiväkirja!$K$13:$K$262)</f>
        <v/>
      </c>
    </row>
    <row r="24" ht="22" customHeight="1">
      <c r="B24" s="3" t="inlineStr">
        <is>
          <t>Tulkinta:</t>
        </is>
      </c>
      <c r="C24" s="19">
        <f>IF(C21&gt;183,"⚠ Yli 6 kk yhtäjaksoinen oleskelu voi olla käsillä — yleinen verovelvollisuus voi syntyä. Verohallinnon kokonaisharkinta ratkaisee.",IF(C21&gt;=150,"Lähestyy 6 kk rajaa — seuraa tarkasti.","Ei ylitä 6 kk yhtäjaksoisesti tällä erää."))&amp;IF(C23&gt;60," Huom: yli 2 kk poissaolo voi katkaista jakson.","")</f>
        <v/>
      </c>
    </row>
    <row r="25" ht="22" customHeight="1"/>
    <row r="26" ht="22" customHeight="1"/>
    <row r="28">
      <c r="B28" s="7" t="inlineStr">
        <is>
          <t>Työmatkalainen — keskimäärin enintään 3 pv/viikko</t>
        </is>
      </c>
    </row>
    <row r="29" ht="26" customHeight="1">
      <c r="B29" s="16" t="inlineStr">
        <is>
          <t>Viikkotyömatkalaisen erityistilanne. Vaikka yli 2 kk yhtäjaksoisia poissaoloja ei olisi, toistuvia lyhyitä työmatkoja ei välttämättä katsota yli 6 kk yhtäjaksoiseksi oleskeluksi, jos Suomessa oleskellaan keskimäärin enintään noin 3 päivää viikossa. Tätä useammat säännölliset käynnit voivat puoltaa yhtäjaksoisuutta. Ei lakiin perustuva kynnysarvo, vaan Verohallinnon kokonaisharkintaa; merkittävissä tilanteissa ennakkoratkaisun hakeminen on suositeltavaa. Tämä työkalu antaa vain suuntaa antavan arvion eikä korvaa verokonsultointia. Lopullinen ratkaisu verotuksellisesta asuinpaikasta on aina Verohallinnon tapauskohtaista kokonaisharkintaa.</t>
        </is>
      </c>
    </row>
    <row r="30" ht="26" customHeight="1"/>
    <row r="31" ht="26" customHeight="1"/>
    <row r="32">
      <c r="B32" s="3" t="inlineStr">
        <is>
          <t>Suomi-käyntejä / viikko (ka, viim. ~26 vk):</t>
        </is>
      </c>
      <c r="C32" s="18">
        <f>ROUND(SUMPRODUCT((Matkapäiväkirja!$C$13:$C$262="Suomi")*Matkapäiväkirja!$R$13:$R$262)/26,1)</f>
        <v/>
      </c>
    </row>
    <row r="33" ht="22" customHeight="1">
      <c r="B33" s="3" t="inlineStr">
        <is>
          <t>Tulkinta:</t>
        </is>
      </c>
      <c r="C33" s="19">
        <f>IF(C32&gt;3,"⚠ Yli keskimäärin ~3 pv/vko: oleskelu lähtökohtaisesti yhtäjaksoista → yleinen verovelvollisuus todennäköinen. Verohallinnon kokonaisharkinta ratkaisee.","Enintään keskimäärin ~3 pv/vko: ei lähtökohtaisesti yhtäjaksoista oleskelua tällä perusteella — Verohallinnon kokonaisharkinta ratkaisee.")</f>
        <v/>
      </c>
    </row>
    <row r="34" ht="22" customHeight="1"/>
    <row r="35" ht="22" customHeight="1"/>
    <row r="37">
      <c r="B37" s="7" t="inlineStr">
        <is>
          <t>Kohdemaan asuminen vuosittain — tavoite: reilusti yli 183 pv</t>
        </is>
      </c>
    </row>
    <row r="38">
      <c r="B38" s="20" t="inlineStr">
        <is>
          <t>Vuosi</t>
        </is>
      </c>
      <c r="C38" s="20" t="inlineStr">
        <is>
          <t>Päiviä kohdemaassa</t>
        </is>
      </c>
      <c r="D38" s="20" t="inlineStr">
        <is>
          <t>Tavoite (yli 183)</t>
        </is>
      </c>
    </row>
    <row r="39">
      <c r="B39" s="13">
        <f>YEAR(TODAY())-1</f>
        <v/>
      </c>
      <c r="C39" s="3">
        <f>SUMPRODUCT((Matkapäiväkirja!$C$13:$C$262=Matkapäiväkirja!$D$4)*Matkapäiväkirja!$N$13:$N$262)</f>
        <v/>
      </c>
      <c r="D39" s="13">
        <f>IF(C39&gt;183,"✓ ylittyy ("&amp;(C39-183)&amp;" pv yli)","kerää lisää ("&amp;(183-C39)&amp;" pv tavoitteeseen)")</f>
        <v/>
      </c>
    </row>
    <row r="40">
      <c r="B40" s="13">
        <f>YEAR(TODAY())</f>
        <v/>
      </c>
      <c r="C40" s="3">
        <f>SUMPRODUCT((Matkapäiväkirja!$C$13:$C$262=Matkapäiväkirja!$D$4)*Matkapäiväkirja!$O$13:$O$262)</f>
        <v/>
      </c>
      <c r="D40" s="13">
        <f>IF(C40&gt;183,"✓ ylittyy ("&amp;(C40-183)&amp;" pv yli)","kerää lisää ("&amp;(183-C40)&amp;" pv tavoitteeseen)")</f>
        <v/>
      </c>
    </row>
    <row r="41">
      <c r="B41" s="13">
        <f>YEAR(TODAY())+1</f>
        <v/>
      </c>
      <c r="C41" s="3">
        <f>SUMPRODUCT((Matkapäiväkirja!$C$13:$C$262=Matkapäiväkirja!$D$4)*Matkapäiväkirja!$P$13:$P$262)</f>
        <v/>
      </c>
      <c r="D41" s="13">
        <f>IF(C41&gt;183,"✓ ylittyy ("&amp;(C41-183)&amp;" pv yli)","kerää lisää ("&amp;(183-C41)&amp;" pv tavoitteeseen)")</f>
        <v/>
      </c>
    </row>
    <row r="43" ht="20" customHeight="1">
      <c r="B43" s="21" t="inlineStr">
        <is>
          <t>Huom: kohdemaan oma asuminen voi edellyttää muutakin kuin yli 183 pv (esim. elinetujen keskus, perheen sijainti) ja verosopimus ratkaistaan erikseen. Tämä taulukko kattaa vain oleskelupäivät. Tämä työkalu antaa vain suuntaa antavan arvion eikä korvaa verokonsultointia. Lopullinen ratkaisu verotuksellisesta asuinpaikasta on aina Verohallinnon tapauskohtaista kokonaisharkintaa.</t>
        </is>
      </c>
    </row>
    <row r="44" ht="20" customHeight="1"/>
    <row r="45" ht="20" customHeight="1"/>
    <row r="47">
      <c r="B47" s="7" t="inlineStr">
        <is>
          <t>Kuuden kuukauden sääntö — ulkomaantyötulo (TVL 77 §)</t>
        </is>
      </c>
    </row>
    <row r="48" ht="28" customHeight="1">
      <c r="B48" s="16" t="inlineStr">
        <is>
          <t>Eri sääntö kuin yleinen verovelvollisuus (TVL 11 §) tai verosopimuksen 183 päivän sääntö. Kuuden kuukauden sääntö voi vapauttaa ULKOMAANTYÖSTÄ saadun palkan Suomen verosta, jos: (1) ulkomaantyö kestää yhtäjaksoisesti vähintään 6 kk, (2) Suomessa oleskelu on enintään 6 päivää kutakin täyttä ulkomaantyökuukautta kohden (matkapäivät mukaan luettuna), ja (3) työskentelyvaltiolla on verosopimuksen mukaan oikeus verottaa palkkaa. Tämä laskuri kattaa vain päiväedellytyksen (2). Tämä työkalu antaa vain suuntaa antavan arvion eikä korvaa verokonsultointia. Lopullinen ratkaisu verotuksellisesta asuinpaikasta on aina Verohallinnon tapauskohtaista kokonaisharkintaa.</t>
        </is>
      </c>
    </row>
    <row r="49" ht="28" customHeight="1"/>
    <row r="50" ht="28" customHeight="1"/>
    <row r="51">
      <c r="B51" s="3" t="inlineStr">
        <is>
          <t>Ulkomaantyön alkupäivä:</t>
        </is>
      </c>
      <c r="C51" s="6" t="n"/>
      <c r="D51" s="5" t="inlineStr">
        <is>
          <t>← jätä tyhjäksi, jos sääntö ei koske sinua</t>
        </is>
      </c>
    </row>
    <row r="52">
      <c r="B52" s="3" t="inlineStr">
        <is>
          <t>Täysiä ulkomaantyökuukausia (tähän asti):</t>
        </is>
      </c>
      <c r="C52" s="13">
        <f>IF(C51="","",IFERROR(DATEDIF(C51,TODAY(),"m"),0))</f>
        <v/>
      </c>
    </row>
    <row r="53">
      <c r="B53" s="3" t="inlineStr">
        <is>
          <t>Suomi-päiviä jaksolla (sis. matkapäivät):</t>
        </is>
      </c>
      <c r="C53" s="13">
        <f>IF(C51="","",SUMPRODUCT((Matkapäiväkirja!$C$13:$C$262="Suomi")*Matkapäiväkirja!$S$13:$S$262))</f>
        <v/>
      </c>
    </row>
    <row r="54">
      <c r="B54" s="3" t="inlineStr">
        <is>
          <t>Sallittu enintään (6 pv × täydet kk):</t>
        </is>
      </c>
      <c r="C54" s="13">
        <f>IF(C52="","",6*C52)</f>
        <v/>
      </c>
    </row>
    <row r="55">
      <c r="B55" s="3" t="inlineStr">
        <is>
          <t>Keskimäärin pv/kk Suomessa:</t>
        </is>
      </c>
      <c r="C55" s="18">
        <f>IF(OR(C51="",C52="",C52=0),"",ROUND(C53/C52,1))</f>
        <v/>
      </c>
    </row>
    <row r="56" ht="24" customHeight="1">
      <c r="B56" s="3" t="inlineStr">
        <is>
          <t>Tulos:</t>
        </is>
      </c>
      <c r="C56" s="19">
        <f>IF(C51="","Syötä ulkomaantyön alkupäivä yllä.",IF(C52&lt;6,"Ulkomaantyö ei ole vielä kestänyt 6 kk yhtäjaksoisesti — sääntö ei (vielä) sovellu.",IF(C53&lt;=C54,"✓ Suomi-päivät rajan sisällä (enint. 6 pv/täysi kk; ka "&amp;C55&amp;" pv/kk). Edellytyksenä myös, että työskentelyvaltiolla on verosopimuksen mukaan verotusoikeus.","⚠ Suomi-päivät ylittävät rajan ("&amp;C53&amp;" pv, sallittu "&amp;C54&amp;") — kuuden kuukauden sääntö voi vaarantua.")))</f>
        <v/>
      </c>
    </row>
    <row r="57" ht="24" customHeight="1"/>
    <row r="58" ht="24" customHeight="1"/>
  </sheetData>
  <mergeCells count="17">
    <mergeCell ref="B11:D11"/>
    <mergeCell ref="B28:D28"/>
    <mergeCell ref="B3:D3"/>
    <mergeCell ref="B47:D47"/>
    <mergeCell ref="B37:D37"/>
    <mergeCell ref="B18:D20"/>
    <mergeCell ref="B29:D31"/>
    <mergeCell ref="C24:D26"/>
    <mergeCell ref="B4:D4"/>
    <mergeCell ref="C33:D35"/>
    <mergeCell ref="B17:D17"/>
    <mergeCell ref="C56:D58"/>
    <mergeCell ref="B48:D50"/>
    <mergeCell ref="B12:D15"/>
    <mergeCell ref="B43:D45"/>
    <mergeCell ref="B2:D2"/>
    <mergeCell ref="B7:D9"/>
  </mergeCells>
  <conditionalFormatting sqref="C24">
    <cfRule type="expression" priority="1" dxfId="0">
      <formula>LEFT(C24,1)="⚠"</formula>
    </cfRule>
  </conditionalFormatting>
  <conditionalFormatting sqref="C33">
    <cfRule type="expression" priority="2" dxfId="0">
      <formula>LEFT(C33,1)="⚠"</formula>
    </cfRule>
  </conditionalFormatting>
  <conditionalFormatting sqref="C56">
    <cfRule type="expression" priority="3" dxfId="0">
      <formula>LEFT(C56,1)="⚠"</formula>
    </cfRule>
    <cfRule type="expression" priority="4" dxfId="1">
      <formula>LEFT(C56,1)="✓"</formula>
    </cfRule>
  </conditionalFormatting>
  <dataValidations count="1">
    <dataValidation sqref="C51" showDropDown="0" showInputMessage="0" showErrorMessage="0" allowBlank="1" type="date" operator="greaterThan">
      <formula1>DATE(1990,1,1)</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B2:D55"/>
  <sheetViews>
    <sheetView showGridLines="0" workbookViewId="0">
      <pane ySplit="5" topLeftCell="A6" activePane="bottomLeft" state="frozen"/>
      <selection pane="bottomLeft" activeCell="A1" sqref="A1"/>
    </sheetView>
  </sheetViews>
  <sheetFormatPr baseColWidth="8" defaultRowHeight="15"/>
  <cols>
    <col width="2.6" customWidth="1" min="1" max="1"/>
    <col width="8" customWidth="1" min="2" max="2"/>
    <col width="40" customWidth="1" min="3" max="3"/>
    <col width="40" customWidth="1" min="4" max="4"/>
  </cols>
  <sheetData>
    <row r="1" ht="9" customHeight="1"/>
    <row r="2">
      <c r="B2" s="1" t="inlineStr">
        <is>
          <t>Tositteet</t>
        </is>
      </c>
    </row>
    <row r="3" ht="46" customHeight="1">
      <c r="B3" s="2" t="inlineStr">
        <is>
          <t>Valinnainen. Numeroi tositteet ja viittaa numeroon Matkapäiväkirjan Tosite-sarakkeessa. Työpöydällä voit liittää kuvan/kuvakaappauksen lipusta (Lisää → Kuvat); mobiilissa riittää numero + kuva puhelimen albumissa, tai liitä linkki.</t>
        </is>
      </c>
    </row>
    <row r="5">
      <c r="B5" s="20" t="inlineStr">
        <is>
          <t>Nro</t>
        </is>
      </c>
      <c r="C5" s="20" t="inlineStr">
        <is>
          <t>Selite (esim. lento HEL–MAD 12.3.)</t>
        </is>
      </c>
      <c r="D5" s="20" t="inlineStr">
        <is>
          <t>Kuva / linkki</t>
        </is>
      </c>
    </row>
    <row r="6" ht="22" customHeight="1">
      <c r="B6" s="13" t="n">
        <v>1</v>
      </c>
      <c r="C6" s="13" t="n"/>
      <c r="D6" s="13" t="n"/>
    </row>
    <row r="7" ht="22" customHeight="1">
      <c r="B7" s="13" t="n">
        <v>2</v>
      </c>
      <c r="C7" s="13" t="n"/>
      <c r="D7" s="13" t="n"/>
    </row>
    <row r="8" ht="22" customHeight="1">
      <c r="B8" s="13" t="n">
        <v>3</v>
      </c>
      <c r="C8" s="13" t="n"/>
      <c r="D8" s="13" t="n"/>
    </row>
    <row r="9" ht="22" customHeight="1">
      <c r="B9" s="13" t="n">
        <v>4</v>
      </c>
      <c r="C9" s="13" t="n"/>
      <c r="D9" s="13" t="n"/>
    </row>
    <row r="10" ht="22" customHeight="1">
      <c r="B10" s="13" t="n">
        <v>5</v>
      </c>
      <c r="C10" s="13" t="n"/>
      <c r="D10" s="13" t="n"/>
    </row>
    <row r="11" ht="22" customHeight="1">
      <c r="B11" s="13" t="n">
        <v>6</v>
      </c>
      <c r="C11" s="13" t="n"/>
      <c r="D11" s="13" t="n"/>
    </row>
    <row r="12" ht="22" customHeight="1">
      <c r="B12" s="13" t="n">
        <v>7</v>
      </c>
      <c r="C12" s="13" t="n"/>
      <c r="D12" s="13" t="n"/>
    </row>
    <row r="13" ht="22" customHeight="1">
      <c r="B13" s="13" t="n">
        <v>8</v>
      </c>
      <c r="C13" s="13" t="n"/>
      <c r="D13" s="13" t="n"/>
    </row>
    <row r="14" ht="22" customHeight="1">
      <c r="B14" s="13" t="n">
        <v>9</v>
      </c>
      <c r="C14" s="13" t="n"/>
      <c r="D14" s="13" t="n"/>
    </row>
    <row r="15" ht="22" customHeight="1">
      <c r="B15" s="13" t="n">
        <v>10</v>
      </c>
      <c r="C15" s="13" t="n"/>
      <c r="D15" s="13" t="n"/>
    </row>
    <row r="16" ht="22" customHeight="1">
      <c r="B16" s="13" t="n">
        <v>11</v>
      </c>
      <c r="C16" s="13" t="n"/>
      <c r="D16" s="13" t="n"/>
    </row>
    <row r="17" ht="22" customHeight="1">
      <c r="B17" s="13" t="n">
        <v>12</v>
      </c>
      <c r="C17" s="13" t="n"/>
      <c r="D17" s="13" t="n"/>
    </row>
    <row r="18" ht="22" customHeight="1">
      <c r="B18" s="13" t="n">
        <v>13</v>
      </c>
      <c r="C18" s="13" t="n"/>
      <c r="D18" s="13" t="n"/>
    </row>
    <row r="19" ht="22" customHeight="1">
      <c r="B19" s="13" t="n">
        <v>14</v>
      </c>
      <c r="C19" s="13" t="n"/>
      <c r="D19" s="13" t="n"/>
    </row>
    <row r="20" ht="22" customHeight="1">
      <c r="B20" s="13" t="n">
        <v>15</v>
      </c>
      <c r="C20" s="13" t="n"/>
      <c r="D20" s="13" t="n"/>
    </row>
    <row r="21" ht="22" customHeight="1">
      <c r="B21" s="13" t="n">
        <v>16</v>
      </c>
      <c r="C21" s="13" t="n"/>
      <c r="D21" s="13" t="n"/>
    </row>
    <row r="22" ht="22" customHeight="1">
      <c r="B22" s="13" t="n">
        <v>17</v>
      </c>
      <c r="C22" s="13" t="n"/>
      <c r="D22" s="13" t="n"/>
    </row>
    <row r="23" ht="22" customHeight="1">
      <c r="B23" s="13" t="n">
        <v>18</v>
      </c>
      <c r="C23" s="13" t="n"/>
      <c r="D23" s="13" t="n"/>
    </row>
    <row r="24" ht="22" customHeight="1">
      <c r="B24" s="13" t="n">
        <v>19</v>
      </c>
      <c r="C24" s="13" t="n"/>
      <c r="D24" s="13" t="n"/>
    </row>
    <row r="25" ht="22" customHeight="1">
      <c r="B25" s="13" t="n">
        <v>20</v>
      </c>
      <c r="C25" s="13" t="n"/>
      <c r="D25" s="13" t="n"/>
    </row>
    <row r="26" ht="22" customHeight="1">
      <c r="B26" s="13" t="n">
        <v>21</v>
      </c>
      <c r="C26" s="13" t="n"/>
      <c r="D26" s="13" t="n"/>
    </row>
    <row r="27" ht="22" customHeight="1">
      <c r="B27" s="13" t="n">
        <v>22</v>
      </c>
      <c r="C27" s="13" t="n"/>
      <c r="D27" s="13" t="n"/>
    </row>
    <row r="28" ht="22" customHeight="1">
      <c r="B28" s="13" t="n">
        <v>23</v>
      </c>
      <c r="C28" s="13" t="n"/>
      <c r="D28" s="13" t="n"/>
    </row>
    <row r="29" ht="22" customHeight="1">
      <c r="B29" s="13" t="n">
        <v>24</v>
      </c>
      <c r="C29" s="13" t="n"/>
      <c r="D29" s="13" t="n"/>
    </row>
    <row r="30" ht="22" customHeight="1">
      <c r="B30" s="13" t="n">
        <v>25</v>
      </c>
      <c r="C30" s="13" t="n"/>
      <c r="D30" s="13" t="n"/>
    </row>
    <row r="31" ht="22" customHeight="1">
      <c r="B31" s="13" t="n">
        <v>26</v>
      </c>
      <c r="C31" s="13" t="n"/>
      <c r="D31" s="13" t="n"/>
    </row>
    <row r="32" ht="22" customHeight="1">
      <c r="B32" s="13" t="n">
        <v>27</v>
      </c>
      <c r="C32" s="13" t="n"/>
      <c r="D32" s="13" t="n"/>
    </row>
    <row r="33" ht="22" customHeight="1">
      <c r="B33" s="13" t="n">
        <v>28</v>
      </c>
      <c r="C33" s="13" t="n"/>
      <c r="D33" s="13" t="n"/>
    </row>
    <row r="34" ht="22" customHeight="1">
      <c r="B34" s="13" t="n">
        <v>29</v>
      </c>
      <c r="C34" s="13" t="n"/>
      <c r="D34" s="13" t="n"/>
    </row>
    <row r="35" ht="22" customHeight="1">
      <c r="B35" s="13" t="n">
        <v>30</v>
      </c>
      <c r="C35" s="13" t="n"/>
      <c r="D35" s="13" t="n"/>
    </row>
    <row r="36" ht="22" customHeight="1">
      <c r="B36" s="13" t="n">
        <v>31</v>
      </c>
      <c r="C36" s="13" t="n"/>
      <c r="D36" s="13" t="n"/>
    </row>
    <row r="37" ht="22" customHeight="1">
      <c r="B37" s="13" t="n">
        <v>32</v>
      </c>
      <c r="C37" s="13" t="n"/>
      <c r="D37" s="13" t="n"/>
    </row>
    <row r="38" ht="22" customHeight="1">
      <c r="B38" s="13" t="n">
        <v>33</v>
      </c>
      <c r="C38" s="13" t="n"/>
      <c r="D38" s="13" t="n"/>
    </row>
    <row r="39" ht="22" customHeight="1">
      <c r="B39" s="13" t="n">
        <v>34</v>
      </c>
      <c r="C39" s="13" t="n"/>
      <c r="D39" s="13" t="n"/>
    </row>
    <row r="40" ht="22" customHeight="1">
      <c r="B40" s="13" t="n">
        <v>35</v>
      </c>
      <c r="C40" s="13" t="n"/>
      <c r="D40" s="13" t="n"/>
    </row>
    <row r="41" ht="22" customHeight="1">
      <c r="B41" s="13" t="n">
        <v>36</v>
      </c>
      <c r="C41" s="13" t="n"/>
      <c r="D41" s="13" t="n"/>
    </row>
    <row r="42" ht="22" customHeight="1">
      <c r="B42" s="13" t="n">
        <v>37</v>
      </c>
      <c r="C42" s="13" t="n"/>
      <c r="D42" s="13" t="n"/>
    </row>
    <row r="43" ht="22" customHeight="1">
      <c r="B43" s="13" t="n">
        <v>38</v>
      </c>
      <c r="C43" s="13" t="n"/>
      <c r="D43" s="13" t="n"/>
    </row>
    <row r="44" ht="22" customHeight="1">
      <c r="B44" s="13" t="n">
        <v>39</v>
      </c>
      <c r="C44" s="13" t="n"/>
      <c r="D44" s="13" t="n"/>
    </row>
    <row r="45" ht="22" customHeight="1">
      <c r="B45" s="13" t="n">
        <v>40</v>
      </c>
      <c r="C45" s="13" t="n"/>
      <c r="D45" s="13" t="n"/>
    </row>
    <row r="46" ht="22" customHeight="1">
      <c r="B46" s="13" t="n">
        <v>41</v>
      </c>
      <c r="C46" s="13" t="n"/>
      <c r="D46" s="13" t="n"/>
    </row>
    <row r="47" ht="22" customHeight="1">
      <c r="B47" s="13" t="n">
        <v>42</v>
      </c>
      <c r="C47" s="13" t="n"/>
      <c r="D47" s="13" t="n"/>
    </row>
    <row r="48" ht="22" customHeight="1">
      <c r="B48" s="13" t="n">
        <v>43</v>
      </c>
      <c r="C48" s="13" t="n"/>
      <c r="D48" s="13" t="n"/>
    </row>
    <row r="49" ht="22" customHeight="1">
      <c r="B49" s="13" t="n">
        <v>44</v>
      </c>
      <c r="C49" s="13" t="n"/>
      <c r="D49" s="13" t="n"/>
    </row>
    <row r="50" ht="22" customHeight="1">
      <c r="B50" s="13" t="n">
        <v>45</v>
      </c>
      <c r="C50" s="13" t="n"/>
      <c r="D50" s="13" t="n"/>
    </row>
    <row r="51" ht="22" customHeight="1">
      <c r="B51" s="13" t="n">
        <v>46</v>
      </c>
      <c r="C51" s="13" t="n"/>
      <c r="D51" s="13" t="n"/>
    </row>
    <row r="52" ht="22" customHeight="1">
      <c r="B52" s="13" t="n">
        <v>47</v>
      </c>
      <c r="C52" s="13" t="n"/>
      <c r="D52" s="13" t="n"/>
    </row>
    <row r="53" ht="22" customHeight="1">
      <c r="B53" s="13" t="n">
        <v>48</v>
      </c>
      <c r="C53" s="13" t="n"/>
      <c r="D53" s="13" t="n"/>
    </row>
    <row r="54" ht="22" customHeight="1">
      <c r="B54" s="13" t="n">
        <v>49</v>
      </c>
      <c r="C54" s="13" t="n"/>
      <c r="D54" s="13" t="n"/>
    </row>
    <row r="55" ht="22" customHeight="1">
      <c r="B55" s="13" t="n">
        <v>50</v>
      </c>
      <c r="C55" s="13" t="n"/>
      <c r="D55" s="13" t="n"/>
    </row>
  </sheetData>
  <mergeCells count="2">
    <mergeCell ref="B3:D3"/>
    <mergeCell ref="B2:D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2026-06-24T16:33:46Z</dcterms:created>
  <dcterms:modified xsi:type="dcterms:W3CDTF">2026-06-24T16:33:46Z</dcterms:modified>
</cp:coreProperties>
</file>